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2425" windowHeight="11595"/>
  </bookViews>
  <sheets>
    <sheet name="проєкти-переможці" sheetId="1" r:id="rId1"/>
  </sheets>
  <calcPr calcId="144525" refMode="R1C1"/>
  <extLst>
    <ext uri="GoogleSheetsCustomDataVersion1">
      <go:sheetsCustomData xmlns:go="http://customooxmlschemas.google.com/" r:id="" roundtripDataSignature="AMtx7mhTo8CpkJ/PPvFyXKDSREeswciUoA=="/>
    </ext>
  </extLst>
</workbook>
</file>

<file path=xl/calcChain.xml><?xml version="1.0" encoding="utf-8"?>
<calcChain xmlns="http://schemas.openxmlformats.org/spreadsheetml/2006/main">
  <c r="H33" i="1" l="1"/>
  <c r="G33" i="1"/>
  <c r="I30" i="1" l="1"/>
  <c r="I29" i="1"/>
  <c r="I28" i="1"/>
  <c r="I27" i="1"/>
  <c r="I25" i="1"/>
  <c r="I24" i="1"/>
  <c r="I21" i="1"/>
  <c r="I19" i="1"/>
  <c r="I17" i="1"/>
  <c r="I15" i="1"/>
  <c r="I14" i="1"/>
  <c r="I12" i="1"/>
  <c r="I11" i="1"/>
  <c r="I9" i="1"/>
  <c r="F32" i="1"/>
  <c r="F31" i="1"/>
  <c r="F30" i="1"/>
  <c r="F25" i="1"/>
  <c r="F24" i="1"/>
  <c r="F23" i="1"/>
  <c r="F22" i="1"/>
  <c r="F21" i="1"/>
  <c r="F20" i="1"/>
  <c r="F19" i="1"/>
  <c r="F16" i="1"/>
  <c r="F15" i="1"/>
  <c r="F13" i="1"/>
  <c r="F12" i="1"/>
  <c r="F11" i="1"/>
  <c r="F10" i="1"/>
</calcChain>
</file>

<file path=xl/sharedStrings.xml><?xml version="1.0" encoding="utf-8"?>
<sst xmlns="http://schemas.openxmlformats.org/spreadsheetml/2006/main" count="92" uniqueCount="76">
  <si>
    <t>Річний звіт про стан реалізації проєктів-переможців за рахунок коштів "Громадського бюджету міста Києва"</t>
  </si>
  <si>
    <t>(відповідний звітний період)</t>
  </si>
  <si>
    <t>№ з/п</t>
  </si>
  <si>
    <t>Проєкт (№, назва, адреса реалізації, Команда, лідер Команди)</t>
  </si>
  <si>
    <t>Загальний опис результатів проєкту, опис робіт та послуг, які було проведено та надано, їх послідовність</t>
  </si>
  <si>
    <t>Замовник проєкту (розпорядник нижчого рівня або одержувач коштів бюджету м. Києва)</t>
  </si>
  <si>
    <t>Погодження з Командою технічних вимог (ТВ) (дата)                     та календарного плану (КП) (дата)</t>
  </si>
  <si>
    <t>Посилання на електронну закупівлю товарів, робіт чи послуг на "Prozorro"</t>
  </si>
  <si>
    <t>Бюджет проєкту, тис.грн</t>
  </si>
  <si>
    <t>Посилання на фотозвіт результату реалізації проєкту</t>
  </si>
  <si>
    <t>Заходи, які не вдалося реалізувати, або було реалізовано іншим чином</t>
  </si>
  <si>
    <t>Причини недотримання термінів та відхилення від визначених бюджетів</t>
  </si>
  <si>
    <t>плановий, тис.грн.</t>
  </si>
  <si>
    <t>фактичний, тис.грн.</t>
  </si>
  <si>
    <t>Всього:</t>
  </si>
  <si>
    <t>Х</t>
  </si>
  <si>
    <t xml:space="preserve">за підсумками  2021 року   </t>
  </si>
  <si>
    <t>Закупівля сучасного обладнання для маленьких дослідників. Закупівля меблів, обладнання та витратних матеріалів для облаштування пошуково-дослідницькой лабораторії на території садочку, де діти будуть досліджувати різні явища природи.</t>
  </si>
  <si>
    <t xml:space="preserve">Управління освіти Святошинської районної в місті Києві державної адміністрації
</t>
  </si>
  <si>
    <t>Проведення капітального ремонту футбольного поля. Заміна покриття та встановлення паркану.</t>
  </si>
  <si>
    <t>Придбання мультимедійного лінгафонного SMART-центру для здобувачів освіти. Відкриття на території закладу мультимедійного лінгафонного SMART-центру.</t>
  </si>
  <si>
    <t>Сучасне облаштування спортивного стадіону. Облаштування футбольного поля та бігових доріжок з покриттям із штучної трави та поліуританом.</t>
  </si>
  <si>
    <t>Створення яскравого музичного театралізованого проекту. Після створення мюзиклу Київ матиме постійно діючий творчий проект, який виховуватиме юних киян в духовно-патріотичному дусі, залучатиме до творчої трупи все нові юні таланти, стане стартом для створення подібних видів мистецтва. Пошиття костюмів</t>
  </si>
  <si>
    <t>Екскурсія до Карпат з підкоренням гори Говерла. 104 дитини протягом екскурсії отримують позитивні навичкі самостійності та знання про Україну.</t>
  </si>
  <si>
    <t>№ 1498 «Чистий парк Інтернаціональний» на розі проспекту Леся Курбаса та вулиці Тулузи, Лозанський Олександр</t>
  </si>
  <si>
    <t>Послуги по встановленню 15 еко-станцій для прибирання за тваринами з одноразовими еко-пакетами</t>
  </si>
  <si>
    <t>№ 1549 «Чистий парк Юність» , на розі проспекту Леся Курбаса та вулиці Володимира Покотила, Лозанський Олександр</t>
  </si>
  <si>
    <t>Послуги по встановленню 10 еко-станцій для прибирання за тваринами з одноразовими еко-пакетами, послуги по встановленню 2 мобільних туалетних кабінок та умивальників з ножною помпою на 30 л, рідіна для туалетів</t>
  </si>
  <si>
    <t>№481, Закупка музичної апаратури для Дитячого вокального ансамблю народної пісні КДМШ №23, м. Київ, просп. Леся Курбаса (50-річчя Жовтня), 10Є, Вікторія Карташова</t>
  </si>
  <si>
    <t>Відділ культури  Святошинської районної в місті Києві державної адміністрації</t>
  </si>
  <si>
    <t>ТВ-08.02.2021 КП- 08.02.2021</t>
  </si>
  <si>
    <t xml:space="preserve"> № 231, Закупка українських народних костюмів для Дитячого вокального ансамблю народної пісні КДМШ №23, Київ,просп. Леся Курбаса (50-річчя Жовтня), 10Є, Вікторія Карташова</t>
  </si>
  <si>
    <t>№ 837, "Безпечні східці на пр. Палладіна", просп. Академіка Палладіна, 13 , Ігор Левченко</t>
  </si>
  <si>
    <t>Капітальний ремонт східців</t>
  </si>
  <si>
    <t>№ 1738, "Сучасний дитячий майданчик у подвір'ї", вул. Генерала Вітрука, 3/11, Олександр Лозанський</t>
  </si>
  <si>
    <t>Проведення капітального ремонту дитячого майданчика (демонтаж старих елементів, встановлення: дитячого ігрового комплексу, гойдалок, каруселі)</t>
  </si>
  <si>
    <t>№ 504, "Вуличні тренажери на пр. Палладіна", просп. Академіка Палладіна, 13, Ігор Левченко</t>
  </si>
  <si>
    <t>Проведення капітального ремонту дитячого майданчика (демонтаж старих елементів, встановлення 6 спортивних елементів)</t>
  </si>
  <si>
    <t>Управління молоді та спорту Святошинської районноїв місті Києві адміністрації</t>
  </si>
  <si>
    <t>КП (зміни)-27.08.2021 ТВ-  14.09.2021</t>
  </si>
  <si>
    <t xml:space="preserve">UA-2021-08-16-001129-b
</t>
  </si>
  <si>
    <t>U A-2021-05-17-002880-a</t>
  </si>
  <si>
    <t xml:space="preserve"> Укладено прямі договори</t>
  </si>
  <si>
    <t>UA-2021-05-18-006469-c</t>
  </si>
  <si>
    <t>UA-2021-03-10-010952-b</t>
  </si>
  <si>
    <t>UA-2021-03-10-010923-b</t>
  </si>
  <si>
    <t>UA-2021-03-10-010976-b</t>
  </si>
  <si>
    <t xml:space="preserve"> Неможливо реалізувати. Лист Святошинської РДА від 31.12.2021 №107-7626, лист від КП УЗН Святошинського р-ну від 30.12.2021 № 077/235-2528</t>
  </si>
  <si>
    <t>Проведено 6 електронних закупівель на роботи з встановлення спортивного майданчика (спортивний комплекс, жим вгору лежачи , орбітрек, бігова доріжка),  2 лави паркові, 2 урни. Закупівля не відбулись - відсутність учасників</t>
  </si>
  <si>
    <t>ТВ-20.03.2021 КП-26.01.2021</t>
  </si>
  <si>
    <t xml:space="preserve">ТВ-20.03.2021 КП-26.01.2021 </t>
  </si>
  <si>
    <t>КП - 31.01.2021; ТВ - 12.08.2021</t>
  </si>
  <si>
    <t>КП  - 31.01.2021 ТВ  - 05.08.2021</t>
  </si>
  <si>
    <t>КП  - 31.01.2021 ТВ - 05.08.2021</t>
  </si>
  <si>
    <t>КП  - 31.01.2021 ТВ - 14.05.2021</t>
  </si>
  <si>
    <t>КП  - 31.01.2021 ТВ - 20.09.2021</t>
  </si>
  <si>
    <t>КП  - 31.01.2021 ТВ  - 01.07.2021</t>
  </si>
  <si>
    <t xml:space="preserve">ТВ - 20.04.2021  КП  - 26.01.2021 </t>
  </si>
  <si>
    <t>КП - 11.03.2021
ТВ - 11.03.2021</t>
  </si>
  <si>
    <t>КП  - 04.02.2021
ТВ  - 04.02.2021</t>
  </si>
  <si>
    <t>КП  - 29.01.2021
ТВ - 29.01.2021</t>
  </si>
  <si>
    <t>КП  - 04.02.2021
ТВ  - 04.02.2021КП</t>
  </si>
  <si>
    <t xml:space="preserve">№ 1641  «Встановлення спортмайданчику з тренажерами у сквері імені Героїв Вітчизняної Авіації», вул. Депутатська 13/17, Лозанський Олександр </t>
  </si>
  <si>
    <t>№ 212 "Маленькі Чомухи. Сучасне обладнання для маленьких дослідників ЗДО № 587", вул. Булаховського Академіка, 32-А, Тетяна Мотора</t>
  </si>
  <si>
    <t>№ 1565 "Капітальний ремонт футбольного поля школи № 205 (просп. Л. Курбаса, 10-Д)", Ярослав Федорук</t>
  </si>
  <si>
    <t>№ 182 "Мультимедійний лінгафонний SMART - центр для здобувачів освіти спеціалізованої школи №  254 I-III ступенів з поглибленим вивченням англійської мови", просп. Корольова Академіка, 12-М, Марина-Вікторія Голинська</t>
  </si>
  <si>
    <t>№ 1060 "Здорові діти - здорова нація", вул. Академіка Єфремова, 21-А, Наталія Колесник</t>
  </si>
  <si>
    <t>№ 9 "Відмінники Святошино підкоряють Говерлу разом з клубом "Іскра" потяг 43 виїзд 01.06.21", Микола Масловський</t>
  </si>
  <si>
    <t>Головний розпорядник бюджетних коштів - Святошинська районна в місті Києві державна адміністрація</t>
  </si>
  <si>
    <t>№ 1550, "Творча студія для дітей з інвалідністю", просп. Перемоги, 112 Олена Федоришена</t>
  </si>
  <si>
    <t>№ 1629 "Український дитячий Мюзикл "Маленький король світла" 
Олег Мельник</t>
  </si>
  <si>
    <t xml:space="preserve">Придбання музичної апаратури: (компактного активного акустичного комплекту, мікшерного пульту з USB аудіоінтерфейсом, професійного ручного вокального сценічного кардіоідного мікрофону з великою діафрагмою)
</t>
  </si>
  <si>
    <t>Управління будівництва, архітектури та землекористування Святошинської районної в місті Києві державної адміністрації</t>
  </si>
  <si>
    <t>Комунальне підприємство по утриманню зелених насаджень Святошинського району
м. Києва</t>
  </si>
  <si>
    <t>Залучено дітей з фізичними та розумовими вадами до активного життя, надано їм можливості для прояву творчих здібностей, самореалізації.</t>
  </si>
  <si>
    <t xml:space="preserve">Придбання народних українських сценічних народних костюмів та взуття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</si>
</sst>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9" x14ac:knownFonts="1">
    <font>
      <sz val="11"/>
      <color theme="1"/>
      <name val="Arial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3" fillId="0" borderId="8"/>
    <xf numFmtId="0" fontId="13" fillId="0" borderId="8"/>
    <xf numFmtId="0" fontId="13" fillId="0" borderId="8"/>
    <xf numFmtId="0" fontId="17" fillId="0" borderId="8" applyNumberFormat="0" applyFill="0" applyBorder="0" applyAlignment="0" applyProtection="0"/>
  </cellStyleXfs>
  <cellXfs count="183">
    <xf numFmtId="0" fontId="0" fillId="0" borderId="0" xfId="0" applyFont="1" applyAlignment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4" fillId="0" borderId="6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0" xfId="0" applyFont="1" applyAlignment="1">
      <alignment vertical="top"/>
    </xf>
    <xf numFmtId="3" fontId="4" fillId="2" borderId="6" xfId="0" applyNumberFormat="1" applyFont="1" applyFill="1" applyBorder="1" applyAlignment="1">
      <alignment horizontal="center" vertical="top"/>
    </xf>
    <xf numFmtId="0" fontId="6" fillId="0" borderId="6" xfId="0" applyFont="1" applyBorder="1"/>
    <xf numFmtId="0" fontId="7" fillId="0" borderId="6" xfId="0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3" borderId="8" xfId="0" applyFont="1" applyFill="1" applyBorder="1" applyAlignment="1">
      <alignment vertical="top" wrapText="1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/>
    <xf numFmtId="2" fontId="6" fillId="0" borderId="0" xfId="0" applyNumberFormat="1" applyFont="1"/>
    <xf numFmtId="0" fontId="0" fillId="0" borderId="0" xfId="0" applyFont="1" applyAlignment="1"/>
    <xf numFmtId="0" fontId="12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14" fontId="12" fillId="0" borderId="17" xfId="1" applyNumberFormat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5" fillId="0" borderId="15" xfId="3" applyNumberFormat="1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16" fillId="4" borderId="15" xfId="3" applyFont="1" applyFill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6" fillId="4" borderId="15" xfId="1" applyFont="1" applyFill="1" applyBorder="1" applyAlignment="1">
      <alignment horizontal="center" vertical="center" wrapText="1"/>
    </xf>
    <xf numFmtId="14" fontId="15" fillId="0" borderId="15" xfId="1" applyNumberFormat="1" applyFont="1" applyBorder="1" applyAlignment="1">
      <alignment horizontal="center" vertical="center" wrapText="1"/>
    </xf>
    <xf numFmtId="4" fontId="17" fillId="0" borderId="6" xfId="4" applyNumberForma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8" fillId="0" borderId="6" xfId="4" applyNumberFormat="1" applyFont="1" applyBorder="1" applyAlignment="1">
      <alignment horizontal="center" vertical="center" wrapText="1"/>
    </xf>
    <xf numFmtId="4" fontId="17" fillId="0" borderId="15" xfId="4" applyNumberFormat="1" applyFill="1" applyBorder="1" applyAlignment="1">
      <alignment horizontal="center" vertical="center" wrapText="1"/>
    </xf>
    <xf numFmtId="4" fontId="17" fillId="0" borderId="4" xfId="4" applyNumberFormat="1" applyBorder="1" applyAlignment="1">
      <alignment horizontal="center" vertical="center" wrapText="1"/>
    </xf>
    <xf numFmtId="4" fontId="17" fillId="5" borderId="6" xfId="4" applyNumberFormat="1" applyFill="1" applyBorder="1" applyAlignment="1">
      <alignment horizontal="center" vertical="center" wrapText="1"/>
    </xf>
    <xf numFmtId="164" fontId="12" fillId="6" borderId="17" xfId="0" applyNumberFormat="1" applyFont="1" applyFill="1" applyBorder="1" applyAlignment="1">
      <alignment horizontal="center" vertical="center" wrapText="1"/>
    </xf>
    <xf numFmtId="165" fontId="11" fillId="5" borderId="15" xfId="1" applyNumberFormat="1" applyFont="1" applyFill="1" applyBorder="1" applyAlignment="1">
      <alignment horizontal="center" vertical="center"/>
    </xf>
    <xf numFmtId="165" fontId="16" fillId="0" borderId="29" xfId="1" applyNumberFormat="1" applyFont="1" applyBorder="1" applyAlignment="1">
      <alignment horizontal="center" vertical="center" wrapText="1"/>
    </xf>
    <xf numFmtId="165" fontId="15" fillId="0" borderId="15" xfId="3" applyNumberFormat="1" applyFont="1" applyBorder="1" applyAlignment="1">
      <alignment horizontal="center" vertical="center"/>
    </xf>
    <xf numFmtId="165" fontId="15" fillId="0" borderId="15" xfId="1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2" fontId="17" fillId="0" borderId="6" xfId="4" applyNumberFormat="1" applyBorder="1" applyAlignment="1">
      <alignment horizontal="center" vertical="top" wrapText="1"/>
    </xf>
    <xf numFmtId="4" fontId="17" fillId="0" borderId="6" xfId="4" applyNumberFormat="1" applyBorder="1" applyAlignment="1">
      <alignment horizontal="center" vertical="top" wrapText="1"/>
    </xf>
    <xf numFmtId="4" fontId="11" fillId="2" borderId="6" xfId="1" applyNumberFormat="1" applyFont="1" applyFill="1" applyBorder="1" applyAlignment="1">
      <alignment horizontal="center" vertical="top" wrapText="1"/>
    </xf>
    <xf numFmtId="4" fontId="17" fillId="2" borderId="6" xfId="4" applyNumberFormat="1" applyFill="1" applyBorder="1" applyAlignment="1">
      <alignment horizontal="center" vertical="top" wrapText="1"/>
    </xf>
    <xf numFmtId="165" fontId="7" fillId="0" borderId="6" xfId="0" applyNumberFormat="1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165" fontId="11" fillId="2" borderId="6" xfId="1" applyNumberFormat="1" applyFont="1" applyFill="1" applyBorder="1" applyAlignment="1">
      <alignment horizontal="center" vertical="center" wrapText="1"/>
    </xf>
    <xf numFmtId="165" fontId="11" fillId="0" borderId="6" xfId="1" applyNumberFormat="1" applyFont="1" applyBorder="1" applyAlignment="1">
      <alignment horizontal="center" vertical="center"/>
    </xf>
    <xf numFmtId="165" fontId="11" fillId="0" borderId="6" xfId="3" applyNumberFormat="1" applyFont="1" applyBorder="1" applyAlignment="1">
      <alignment horizontal="center" vertical="center" wrapText="1"/>
    </xf>
    <xf numFmtId="165" fontId="11" fillId="0" borderId="6" xfId="3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2" fontId="17" fillId="0" borderId="32" xfId="4" applyNumberForma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4" fontId="17" fillId="2" borderId="2" xfId="4" applyNumberFormat="1" applyFill="1" applyBorder="1" applyAlignment="1">
      <alignment horizontal="center" vertical="top" wrapText="1"/>
    </xf>
    <xf numFmtId="4" fontId="17" fillId="2" borderId="5" xfId="4" applyNumberFormat="1" applyFill="1" applyBorder="1" applyAlignment="1">
      <alignment horizontal="center" vertical="top" wrapText="1"/>
    </xf>
    <xf numFmtId="4" fontId="17" fillId="0" borderId="2" xfId="4" applyNumberFormat="1" applyBorder="1" applyAlignment="1">
      <alignment horizontal="center" vertical="center" wrapText="1"/>
    </xf>
    <xf numFmtId="4" fontId="17" fillId="0" borderId="5" xfId="4" applyNumberFormat="1" applyBorder="1" applyAlignment="1">
      <alignment horizontal="center" vertical="center" wrapText="1"/>
    </xf>
    <xf numFmtId="4" fontId="17" fillId="0" borderId="2" xfId="4" applyNumberFormat="1" applyBorder="1" applyAlignment="1">
      <alignment horizontal="center" vertical="top" wrapText="1"/>
    </xf>
    <xf numFmtId="4" fontId="11" fillId="0" borderId="5" xfId="2" applyNumberFormat="1" applyFont="1" applyBorder="1" applyAlignment="1">
      <alignment horizontal="center" vertical="top" wrapText="1"/>
    </xf>
    <xf numFmtId="2" fontId="17" fillId="0" borderId="2" xfId="4" applyNumberFormat="1" applyBorder="1" applyAlignment="1">
      <alignment horizontal="center" vertical="top" wrapText="1"/>
    </xf>
    <xf numFmtId="2" fontId="11" fillId="0" borderId="26" xfId="2" applyNumberFormat="1" applyFont="1" applyBorder="1" applyAlignment="1">
      <alignment horizontal="center" vertical="top" wrapText="1"/>
    </xf>
    <xf numFmtId="2" fontId="11" fillId="0" borderId="5" xfId="2" applyNumberFormat="1" applyFont="1" applyBorder="1" applyAlignment="1">
      <alignment horizontal="center" vertical="top" wrapText="1"/>
    </xf>
    <xf numFmtId="4" fontId="17" fillId="0" borderId="5" xfId="4" applyNumberFormat="1" applyBorder="1" applyAlignment="1">
      <alignment horizontal="center" vertical="top" wrapText="1"/>
    </xf>
    <xf numFmtId="4" fontId="17" fillId="5" borderId="2" xfId="4" applyNumberFormat="1" applyFill="1" applyBorder="1" applyAlignment="1">
      <alignment horizontal="center" vertical="top" wrapText="1"/>
    </xf>
    <xf numFmtId="4" fontId="11" fillId="5" borderId="26" xfId="0" applyNumberFormat="1" applyFont="1" applyFill="1" applyBorder="1" applyAlignment="1">
      <alignment horizontal="center" vertical="top" wrapText="1"/>
    </xf>
    <xf numFmtId="4" fontId="11" fillId="5" borderId="5" xfId="0" applyNumberFormat="1" applyFont="1" applyFill="1" applyBorder="1" applyAlignment="1">
      <alignment horizontal="center" vertical="top" wrapText="1"/>
    </xf>
    <xf numFmtId="165" fontId="16" fillId="0" borderId="30" xfId="0" applyNumberFormat="1" applyFont="1" applyBorder="1" applyAlignment="1">
      <alignment horizontal="center" vertical="center" wrapText="1"/>
    </xf>
    <xf numFmtId="165" fontId="16" fillId="0" borderId="31" xfId="0" applyNumberFormat="1" applyFont="1" applyBorder="1" applyAlignment="1">
      <alignment horizontal="center" vertical="center" wrapText="1"/>
    </xf>
    <xf numFmtId="165" fontId="11" fillId="5" borderId="28" xfId="0" applyNumberFormat="1" applyFont="1" applyFill="1" applyBorder="1" applyAlignment="1">
      <alignment horizontal="center" vertical="center"/>
    </xf>
    <xf numFmtId="165" fontId="11" fillId="5" borderId="26" xfId="0" applyNumberFormat="1" applyFont="1" applyFill="1" applyBorder="1" applyAlignment="1">
      <alignment horizontal="center" vertical="center"/>
    </xf>
    <xf numFmtId="165" fontId="11" fillId="5" borderId="5" xfId="0" applyNumberFormat="1" applyFont="1" applyFill="1" applyBorder="1" applyAlignment="1">
      <alignment horizontal="center" vertical="center"/>
    </xf>
    <xf numFmtId="165" fontId="11" fillId="0" borderId="32" xfId="0" applyNumberFormat="1" applyFont="1" applyBorder="1" applyAlignment="1">
      <alignment horizontal="center" vertical="center" wrapText="1"/>
    </xf>
    <xf numFmtId="165" fontId="11" fillId="0" borderId="24" xfId="0" applyNumberFormat="1" applyFont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5" fontId="11" fillId="0" borderId="2" xfId="1" applyNumberFormat="1" applyFont="1" applyBorder="1" applyAlignment="1">
      <alignment horizontal="center" vertical="center" wrapText="1"/>
    </xf>
    <xf numFmtId="165" fontId="11" fillId="0" borderId="5" xfId="1" applyNumberFormat="1" applyFont="1" applyBorder="1" applyAlignment="1">
      <alignment horizontal="center" vertical="center" wrapText="1"/>
    </xf>
    <xf numFmtId="165" fontId="11" fillId="0" borderId="33" xfId="2" applyNumberFormat="1" applyFont="1" applyBorder="1" applyAlignment="1">
      <alignment horizontal="center" vertical="center" wrapText="1"/>
    </xf>
    <xf numFmtId="165" fontId="11" fillId="0" borderId="25" xfId="2" applyNumberFormat="1" applyFont="1" applyBorder="1" applyAlignment="1">
      <alignment horizontal="center" vertical="center" wrapText="1"/>
    </xf>
    <xf numFmtId="165" fontId="11" fillId="0" borderId="2" xfId="2" applyNumberFormat="1" applyFont="1" applyBorder="1" applyAlignment="1">
      <alignment horizontal="center" vertical="center"/>
    </xf>
    <xf numFmtId="165" fontId="11" fillId="0" borderId="26" xfId="2" applyNumberFormat="1" applyFont="1" applyBorder="1" applyAlignment="1">
      <alignment horizontal="center" vertical="center"/>
    </xf>
    <xf numFmtId="165" fontId="11" fillId="0" borderId="5" xfId="2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165" fontId="11" fillId="5" borderId="2" xfId="0" applyNumberFormat="1" applyFont="1" applyFill="1" applyBorder="1" applyAlignment="1">
      <alignment horizontal="center" vertical="center" wrapText="1"/>
    </xf>
    <xf numFmtId="165" fontId="11" fillId="5" borderId="26" xfId="0" applyNumberFormat="1" applyFont="1" applyFill="1" applyBorder="1" applyAlignment="1">
      <alignment horizontal="center" vertical="center" wrapText="1"/>
    </xf>
    <xf numFmtId="165" fontId="11" fillId="5" borderId="5" xfId="0" applyNumberFormat="1" applyFont="1" applyFill="1" applyBorder="1" applyAlignment="1">
      <alignment horizontal="center" vertical="center" wrapText="1"/>
    </xf>
    <xf numFmtId="164" fontId="12" fillId="6" borderId="11" xfId="0" applyNumberFormat="1" applyFont="1" applyFill="1" applyBorder="1" applyAlignment="1">
      <alignment horizontal="center" vertical="center" wrapText="1"/>
    </xf>
    <xf numFmtId="164" fontId="12" fillId="6" borderId="14" xfId="0" applyNumberFormat="1" applyFont="1" applyFill="1" applyBorder="1" applyAlignment="1">
      <alignment horizontal="center" vertical="center" wrapText="1"/>
    </xf>
    <xf numFmtId="164" fontId="12" fillId="6" borderId="18" xfId="0" applyNumberFormat="1" applyFont="1" applyFill="1" applyBorder="1" applyAlignment="1">
      <alignment horizontal="center" vertical="center" wrapText="1"/>
    </xf>
    <xf numFmtId="164" fontId="12" fillId="6" borderId="18" xfId="1" applyNumberFormat="1" applyFont="1" applyFill="1" applyBorder="1" applyAlignment="1">
      <alignment horizontal="center" vertical="center" wrapText="1"/>
    </xf>
    <xf numFmtId="164" fontId="12" fillId="6" borderId="14" xfId="1" applyNumberFormat="1" applyFont="1" applyFill="1" applyBorder="1" applyAlignment="1">
      <alignment horizontal="center" vertical="center" wrapText="1"/>
    </xf>
    <xf numFmtId="165" fontId="11" fillId="0" borderId="17" xfId="2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/>
    </xf>
    <xf numFmtId="165" fontId="11" fillId="0" borderId="15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4" fontId="15" fillId="0" borderId="18" xfId="3" applyNumberFormat="1" applyFont="1" applyBorder="1" applyAlignment="1">
      <alignment horizontal="center" vertical="center" wrapText="1"/>
    </xf>
    <xf numFmtId="14" fontId="15" fillId="0" borderId="14" xfId="3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4" fontId="15" fillId="0" borderId="28" xfId="0" applyNumberFormat="1" applyFont="1" applyBorder="1" applyAlignment="1">
      <alignment horizontal="center" vertical="center" wrapText="1"/>
    </xf>
    <xf numFmtId="14" fontId="15" fillId="0" borderId="26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14" fontId="15" fillId="0" borderId="23" xfId="3" applyNumberFormat="1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 wrapText="1"/>
    </xf>
    <xf numFmtId="14" fontId="15" fillId="0" borderId="15" xfId="3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4" xfId="0" applyFont="1" applyBorder="1"/>
    <xf numFmtId="0" fontId="7" fillId="0" borderId="2" xfId="0" applyFont="1" applyBorder="1" applyAlignment="1">
      <alignment horizontal="center" vertical="top" wrapText="1"/>
    </xf>
    <xf numFmtId="0" fontId="5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0" fontId="7" fillId="0" borderId="3" xfId="0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2" xfId="2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5" xfId="2"/>
    <cellStyle name="Обычный 6" xfId="3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zorro.gov.ua/search/tender?text=UA-2021-03-10-010923-b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rozorro.gov.ua/search/tender?text=UA-2021-05-17-002880-a" TargetMode="External"/><Relationship Id="rId1" Type="http://schemas.openxmlformats.org/officeDocument/2006/relationships/hyperlink" Target="https://prozorro.gov.ua/search/tender?text=UA-2021-08-16-001129-b" TargetMode="External"/><Relationship Id="rId6" Type="http://schemas.openxmlformats.org/officeDocument/2006/relationships/hyperlink" Target="https://prozorro.gov.ua/search/tender?text=UA-2021-05-18-006469-c" TargetMode="External"/><Relationship Id="rId5" Type="http://schemas.openxmlformats.org/officeDocument/2006/relationships/hyperlink" Target="https://prozorro.gov.ua/search/tender?text=UA-2021-03-10-010952-b" TargetMode="External"/><Relationship Id="rId4" Type="http://schemas.openxmlformats.org/officeDocument/2006/relationships/hyperlink" Target="https://prozorro.gov.ua/search/tender?text=UA-2021-03-10-010976-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9"/>
  <sheetViews>
    <sheetView showGridLines="0" tabSelected="1" zoomScale="70" zoomScaleNormal="70" workbookViewId="0">
      <selection sqref="A1:J1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5.875" customWidth="1"/>
    <col min="4" max="4" width="28.125" customWidth="1"/>
    <col min="5" max="5" width="26.375" customWidth="1"/>
    <col min="6" max="6" width="22.75" customWidth="1"/>
    <col min="7" max="7" width="15.875" customWidth="1"/>
    <col min="8" max="8" width="17.75" customWidth="1"/>
    <col min="9" max="9" width="22.5" customWidth="1"/>
    <col min="10" max="10" width="30.25" customWidth="1"/>
    <col min="11" max="11" width="30.875" customWidth="1"/>
    <col min="12" max="26" width="8" customWidth="1"/>
  </cols>
  <sheetData>
    <row r="1" spans="1:26" ht="25.5" x14ac:dyDescent="0.35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170" t="s">
        <v>16</v>
      </c>
      <c r="B2" s="171"/>
      <c r="C2" s="171"/>
      <c r="D2" s="171"/>
      <c r="E2" s="171"/>
      <c r="F2" s="171"/>
      <c r="G2" s="171"/>
      <c r="H2" s="171"/>
      <c r="I2" s="171"/>
      <c r="J2" s="1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3">
      <c r="A3" s="172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.75" customHeight="1" x14ac:dyDescent="0.35">
      <c r="A4" s="2"/>
      <c r="B4" s="2"/>
      <c r="C4" s="2"/>
      <c r="D4" s="2"/>
      <c r="E4" s="2"/>
      <c r="F4" s="3"/>
      <c r="G4" s="173"/>
      <c r="H4" s="174"/>
      <c r="I4" s="174"/>
      <c r="J4" s="17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1.75" customHeight="1" x14ac:dyDescent="0.2">
      <c r="A5" s="168" t="s">
        <v>2</v>
      </c>
      <c r="B5" s="168" t="s">
        <v>3</v>
      </c>
      <c r="C5" s="168" t="s">
        <v>4</v>
      </c>
      <c r="D5" s="168" t="s">
        <v>5</v>
      </c>
      <c r="E5" s="168" t="s">
        <v>6</v>
      </c>
      <c r="F5" s="168" t="s">
        <v>7</v>
      </c>
      <c r="G5" s="175" t="s">
        <v>8</v>
      </c>
      <c r="H5" s="167"/>
      <c r="I5" s="168" t="s">
        <v>9</v>
      </c>
      <c r="J5" s="168" t="s">
        <v>10</v>
      </c>
      <c r="K5" s="168" t="s">
        <v>11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05.75" customHeight="1" x14ac:dyDescent="0.2">
      <c r="A6" s="169"/>
      <c r="B6" s="169"/>
      <c r="C6" s="169"/>
      <c r="D6" s="169"/>
      <c r="E6" s="169"/>
      <c r="F6" s="169"/>
      <c r="G6" s="5" t="s">
        <v>12</v>
      </c>
      <c r="H6" s="5" t="s">
        <v>13</v>
      </c>
      <c r="I6" s="169"/>
      <c r="J6" s="169"/>
      <c r="K6" s="16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7">
        <v>8</v>
      </c>
      <c r="I7" s="8">
        <v>9</v>
      </c>
      <c r="J7" s="7">
        <v>10</v>
      </c>
      <c r="K7" s="8">
        <v>11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2.5" customHeight="1" x14ac:dyDescent="0.25">
      <c r="A8" s="165" t="s">
        <v>68</v>
      </c>
      <c r="B8" s="166"/>
      <c r="C8" s="166"/>
      <c r="D8" s="166"/>
      <c r="E8" s="166"/>
      <c r="F8" s="166"/>
      <c r="G8" s="166"/>
      <c r="H8" s="166"/>
      <c r="I8" s="166"/>
      <c r="J8" s="167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9" customHeight="1" x14ac:dyDescent="0.2">
      <c r="A9" s="159">
        <v>1</v>
      </c>
      <c r="B9" s="161" t="s">
        <v>63</v>
      </c>
      <c r="C9" s="163" t="s">
        <v>17</v>
      </c>
      <c r="D9" s="163" t="s">
        <v>18</v>
      </c>
      <c r="E9" s="164" t="s">
        <v>51</v>
      </c>
      <c r="F9" s="43" t="s">
        <v>40</v>
      </c>
      <c r="G9" s="108">
        <v>239.05699999999999</v>
      </c>
      <c r="H9" s="92">
        <v>238.941</v>
      </c>
      <c r="I9" s="72" t="str">
        <f>HYPERLINK("https://gb.kyivcity.gov.ua/projects/archive/16/show/212","https://gb.kyivcity.gov.ua/projects/archive/16/show/212")</f>
        <v>https://gb.kyivcity.gov.ua/projects/archive/16/show/212</v>
      </c>
      <c r="J9" s="12"/>
      <c r="K9" s="1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54" customHeight="1" x14ac:dyDescent="0.2">
      <c r="A10" s="160"/>
      <c r="B10" s="162"/>
      <c r="C10" s="150"/>
      <c r="D10" s="150"/>
      <c r="E10" s="158"/>
      <c r="F10" s="43" t="str">
        <f>HYPERLINK("https://prozorro.gov.ua/tender/UA-2021-09-07-002305-a","UA-2021-09-07-002305-a")</f>
        <v>UA-2021-09-07-002305-a</v>
      </c>
      <c r="G10" s="109"/>
      <c r="H10" s="93"/>
      <c r="I10" s="73"/>
      <c r="J10" s="12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66.75" customHeight="1" x14ac:dyDescent="0.2">
      <c r="A11" s="65">
        <v>2</v>
      </c>
      <c r="B11" s="30" t="s">
        <v>64</v>
      </c>
      <c r="C11" s="31" t="s">
        <v>19</v>
      </c>
      <c r="D11" s="31" t="s">
        <v>18</v>
      </c>
      <c r="E11" s="31" t="s">
        <v>52</v>
      </c>
      <c r="F11" s="43" t="str">
        <f>HYPERLINK("https://prozorro.gov.ua/tender/UA-2021-09-15-000954-a","UA-2021-09-15-000954-а")</f>
        <v>UA-2021-09-15-000954-а</v>
      </c>
      <c r="G11" s="49">
        <v>439.78899999999999</v>
      </c>
      <c r="H11" s="54">
        <v>435.99299999999999</v>
      </c>
      <c r="I11" s="55" t="str">
        <f>HYPERLINK("https://gb.kyivcity.gov.ua/projects/archive/16/show/1565#&amp;gid=R[1]C1&amp;pid=1","https://gb.kyivcity.gov.ua/projects/archive/16/show/1565#&amp;gid=1&amp;pid=1")</f>
        <v>https://gb.kyivcity.gov.ua/projects/archive/16/show/1565#&amp;gid=1&amp;pid=1</v>
      </c>
      <c r="J11" s="15"/>
      <c r="K11" s="1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9" customHeight="1" x14ac:dyDescent="0.2">
      <c r="A12" s="153">
        <v>3</v>
      </c>
      <c r="B12" s="155" t="s">
        <v>65</v>
      </c>
      <c r="C12" s="149" t="s">
        <v>20</v>
      </c>
      <c r="D12" s="149" t="s">
        <v>18</v>
      </c>
      <c r="E12" s="157" t="s">
        <v>53</v>
      </c>
      <c r="F12" s="43" t="str">
        <f>HYPERLINK("https://prozorro.gov.ua/tender/UA-2021-09-07-002305-a","UA-2021-09-07-002305-a")</f>
        <v>UA-2021-09-07-002305-a</v>
      </c>
      <c r="G12" s="110">
        <v>1543.7760000000001</v>
      </c>
      <c r="H12" s="94">
        <v>1442.818</v>
      </c>
      <c r="I12" s="74" t="str">
        <f>HYPERLINK("https://gb.kyivcity.gov.ua/projects/archive/16/show/182#&amp;gid=1&amp;pid=1","https://gb.kyivcity.gov.ua/projects/archive/16/show/182#&amp;gid=1&amp;pid=1")</f>
        <v>https://gb.kyivcity.gov.ua/projects/archive/16/show/182#&amp;gid=1&amp;pid=1</v>
      </c>
      <c r="J12" s="12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73.5" customHeight="1" x14ac:dyDescent="0.25">
      <c r="A13" s="154"/>
      <c r="B13" s="156"/>
      <c r="C13" s="150"/>
      <c r="D13" s="150"/>
      <c r="E13" s="158"/>
      <c r="F13" s="43" t="str">
        <f>HYPERLINK("https://prozorro.gov.ua/search/tender?text=UA-2021-11-03-014736-a","UA-2021-11-03-014736-a")</f>
        <v>UA-2021-11-03-014736-a</v>
      </c>
      <c r="G13" s="109"/>
      <c r="H13" s="95"/>
      <c r="I13" s="75"/>
      <c r="J13" s="12"/>
      <c r="K13" s="1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29" customFormat="1" ht="72.75" customHeight="1" x14ac:dyDescent="0.25">
      <c r="A14" s="65">
        <v>4</v>
      </c>
      <c r="B14" s="30" t="s">
        <v>66</v>
      </c>
      <c r="C14" s="31" t="s">
        <v>21</v>
      </c>
      <c r="D14" s="31" t="s">
        <v>18</v>
      </c>
      <c r="E14" s="31" t="s">
        <v>54</v>
      </c>
      <c r="F14" s="43" t="s">
        <v>41</v>
      </c>
      <c r="G14" s="49">
        <v>3000</v>
      </c>
      <c r="H14" s="60">
        <v>2995.9520000000002</v>
      </c>
      <c r="I14" s="56" t="str">
        <f>HYPERLINK("https://gb.kyivcity.gov.ua/projects/archive/16/show/1060#&amp;gid=1&amp;pid=1","https://gb.kyivcity.gov.ua/projects/archive/16/show/1060#&amp;gid=1&amp;pid=1")</f>
        <v>https://gb.kyivcity.gov.ua/projects/archive/16/show/1060#&amp;gid=1&amp;pid=1</v>
      </c>
      <c r="J14" s="12"/>
      <c r="K14" s="1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29" customFormat="1" ht="39" customHeight="1" x14ac:dyDescent="0.25">
      <c r="A15" s="143">
        <v>5</v>
      </c>
      <c r="B15" s="145" t="s">
        <v>70</v>
      </c>
      <c r="C15" s="147" t="s">
        <v>22</v>
      </c>
      <c r="D15" s="149" t="s">
        <v>18</v>
      </c>
      <c r="E15" s="151" t="s">
        <v>55</v>
      </c>
      <c r="F15" s="43" t="str">
        <f>HYPERLINK("https://prozorro.gov.ua/tender/UA-2021-11-19-000622-c","UA-2021-11-19-000622-c")</f>
        <v>UA-2021-11-19-000622-c</v>
      </c>
      <c r="G15" s="111">
        <v>1000.8</v>
      </c>
      <c r="H15" s="96">
        <v>999.95600000000002</v>
      </c>
      <c r="I15" s="76" t="str">
        <f>HYPERLINK("https://gb.kyivcity.gov.ua/projects/archive/16/show/1629#&amp;gid=1&amp;pid=1","https://gb.kyivcity.gov.ua/projects/archive/16/show/1629#&amp;gid=1&amp;pid=1")</f>
        <v>https://gb.kyivcity.gov.ua/projects/archive/16/show/1629#&amp;gid=1&amp;pid=1</v>
      </c>
      <c r="J15" s="12"/>
      <c r="K15" s="1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29" customFormat="1" ht="75" customHeight="1" x14ac:dyDescent="0.25">
      <c r="A16" s="144"/>
      <c r="B16" s="146"/>
      <c r="C16" s="148"/>
      <c r="D16" s="150"/>
      <c r="E16" s="152"/>
      <c r="F16" s="43" t="str">
        <f>HYPERLINK("https://prozorro.gov.ua/search/tender?text=UA-2021-11-15-001135-c&amp;page=1","UA-2021-11-15-001135-c")</f>
        <v>UA-2021-11-15-001135-c</v>
      </c>
      <c r="G16" s="112"/>
      <c r="H16" s="97"/>
      <c r="I16" s="77"/>
      <c r="J16" s="12"/>
      <c r="K16" s="1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29" customFormat="1" ht="69" customHeight="1" x14ac:dyDescent="0.25">
      <c r="A17" s="65">
        <v>6</v>
      </c>
      <c r="B17" s="30" t="s">
        <v>67</v>
      </c>
      <c r="C17" s="31" t="s">
        <v>23</v>
      </c>
      <c r="D17" s="180" t="s">
        <v>18</v>
      </c>
      <c r="E17" s="31" t="s">
        <v>56</v>
      </c>
      <c r="F17" s="44" t="s">
        <v>42</v>
      </c>
      <c r="G17" s="49">
        <v>100</v>
      </c>
      <c r="H17" s="60">
        <v>99.95</v>
      </c>
      <c r="I17" s="56" t="str">
        <f>HYPERLINK("https://gb.kyivcity.gov.ua/projects/archive/16/show/9#&amp;gid=1&amp;pid=1","https://gb.kyivcity.gov.ua/projects/archive/16/show/9#&amp;gid=1&amp;pid=1")</f>
        <v>https://gb.kyivcity.gov.ua/projects/archive/16/show/9#&amp;gid=1&amp;pid=1</v>
      </c>
      <c r="J17" s="12"/>
      <c r="K17" s="16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29" customFormat="1" ht="93" customHeight="1" x14ac:dyDescent="0.25">
      <c r="A18" s="66">
        <v>7</v>
      </c>
      <c r="B18" s="32" t="s">
        <v>62</v>
      </c>
      <c r="C18" s="33" t="s">
        <v>48</v>
      </c>
      <c r="D18" s="179" t="s">
        <v>73</v>
      </c>
      <c r="E18" s="34" t="s">
        <v>57</v>
      </c>
      <c r="G18" s="50">
        <v>168.11099999999999</v>
      </c>
      <c r="H18" s="61"/>
      <c r="I18" s="57"/>
      <c r="J18" s="45" t="s">
        <v>47</v>
      </c>
      <c r="K18" s="16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29" customFormat="1" ht="39" customHeight="1" x14ac:dyDescent="0.25">
      <c r="A19" s="140">
        <v>8</v>
      </c>
      <c r="B19" s="134" t="s">
        <v>24</v>
      </c>
      <c r="C19" s="141" t="s">
        <v>25</v>
      </c>
      <c r="D19" s="182" t="s">
        <v>73</v>
      </c>
      <c r="E19" s="142" t="s">
        <v>50</v>
      </c>
      <c r="F19" s="46" t="str">
        <f>HYPERLINK("https://prozorro.gov.ua/search/tender?text=UA-2021-05-31-006868-b","UA-2021-05-31-006868-b")</f>
        <v>UA-2021-05-31-006868-b</v>
      </c>
      <c r="G19" s="113">
        <v>102.9</v>
      </c>
      <c r="H19" s="98">
        <v>102.735</v>
      </c>
      <c r="I19" s="78" t="str">
        <f>HYPERLINK("https://gb.kyivcity.gov.ua/projects/archive/16/show/1498#&amp;gid=1&amp;pid=1","https://gb.kyivcity.gov.ua/projects/archive/16/show/1498#&amp;gid=1&amp;pid=1")</f>
        <v>https://gb.kyivcity.gov.ua/projects/archive/16/show/1498#&amp;gid=1&amp;pid=1</v>
      </c>
      <c r="J19" s="12"/>
      <c r="K19" s="16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s="29" customFormat="1" ht="39" customHeight="1" x14ac:dyDescent="0.25">
      <c r="A20" s="140"/>
      <c r="B20" s="134"/>
      <c r="C20" s="141"/>
      <c r="D20" s="141"/>
      <c r="E20" s="142"/>
      <c r="F20" s="47" t="str">
        <f>HYPERLINK("https://prozorro.gov.ua/tender/UA-2021-11-26-004078-b","UA-2021-11-26-004078-b")</f>
        <v>UA-2021-11-26-004078-b</v>
      </c>
      <c r="G20" s="114"/>
      <c r="H20" s="99"/>
      <c r="I20" s="79"/>
      <c r="J20" s="12"/>
      <c r="K20" s="16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29" customFormat="1" ht="39" customHeight="1" x14ac:dyDescent="0.25">
      <c r="A21" s="131">
        <v>9</v>
      </c>
      <c r="B21" s="133" t="s">
        <v>26</v>
      </c>
      <c r="C21" s="135" t="s">
        <v>27</v>
      </c>
      <c r="D21" s="178" t="s">
        <v>73</v>
      </c>
      <c r="E21" s="139" t="s">
        <v>49</v>
      </c>
      <c r="F21" s="47" t="str">
        <f>HYPERLINK("https://prozorro.gov.ua/tender/UA-2021-05-31-008051-b","UA-2021-05-31-008051-b")</f>
        <v>UA-2021-05-31-008051-b</v>
      </c>
      <c r="G21" s="115">
        <v>111.288</v>
      </c>
      <c r="H21" s="100">
        <v>111.131</v>
      </c>
      <c r="I21" s="80" t="str">
        <f>HYPERLINK("https://gb.kyivcity.gov.ua/projects/archive/16/show/1549#&amp;gid=1&amp;pid=3","https://gb.kyivcity.gov.ua/projects/archive/16/show/1549#&amp;gid=1&amp;pid=3")</f>
        <v>https://gb.kyivcity.gov.ua/projects/archive/16/show/1549#&amp;gid=1&amp;pid=3</v>
      </c>
      <c r="J21" s="12"/>
      <c r="K21" s="1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s="29" customFormat="1" ht="39" customHeight="1" x14ac:dyDescent="0.25">
      <c r="A22" s="131"/>
      <c r="B22" s="134"/>
      <c r="C22" s="135"/>
      <c r="D22" s="137"/>
      <c r="E22" s="139"/>
      <c r="F22" s="47" t="str">
        <f>HYPERLINK("https://prozorro.gov.ua/tender/UA-2021-07-30-004348-b","UA-2021-07-30-004348-b")</f>
        <v>UA-2021-07-30-004348-b</v>
      </c>
      <c r="G22" s="115"/>
      <c r="H22" s="101"/>
      <c r="I22" s="81"/>
      <c r="J22" s="12"/>
      <c r="K22" s="16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29" customFormat="1" ht="39" customHeight="1" x14ac:dyDescent="0.25">
      <c r="A23" s="132"/>
      <c r="B23" s="134"/>
      <c r="C23" s="136"/>
      <c r="D23" s="138"/>
      <c r="E23" s="121"/>
      <c r="F23" s="47" t="str">
        <f>HYPERLINK("https://prozorro.gov.ua/tender/UA-2021-11-26-004078-b","UA-2021-11-26-004078-b")</f>
        <v>UA-2021-11-26-004078-b</v>
      </c>
      <c r="G23" s="115"/>
      <c r="H23" s="102"/>
      <c r="I23" s="82"/>
      <c r="J23" s="12"/>
      <c r="K23" s="16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29" customFormat="1" ht="174.75" customHeight="1" x14ac:dyDescent="0.25">
      <c r="A24" s="67">
        <v>10</v>
      </c>
      <c r="B24" s="35" t="s">
        <v>28</v>
      </c>
      <c r="C24" s="176" t="s">
        <v>71</v>
      </c>
      <c r="D24" s="36" t="s">
        <v>29</v>
      </c>
      <c r="E24" s="37" t="s">
        <v>30</v>
      </c>
      <c r="F24" s="43" t="str">
        <f>HYPERLINK("https://prozorro.gov.ua/tender/UA-2021-07-13-000203-a","UA-2021-07-13-000203-a")</f>
        <v>UA-2021-07-13-000203-a</v>
      </c>
      <c r="G24" s="51">
        <v>182.4</v>
      </c>
      <c r="H24" s="62">
        <v>182.4</v>
      </c>
      <c r="I24" s="55" t="str">
        <f>HYPERLINK("https://gb.kyivcity.gov.ua/projects/archive/16/show/481#&amp;gid=1&amp;pid=1","https://gb.kyivcity.gov.ua/projects/archive/16/show/481#&amp;gid=1&amp;pid=1")</f>
        <v>https://gb.kyivcity.gov.ua/projects/archive/16/show/481#&amp;gid=1&amp;pid=1</v>
      </c>
      <c r="J24" s="12"/>
      <c r="K24" s="16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29" customFormat="1" ht="39" customHeight="1" x14ac:dyDescent="0.25">
      <c r="A25" s="68"/>
      <c r="B25" s="116" t="s">
        <v>31</v>
      </c>
      <c r="C25" s="177" t="s">
        <v>75</v>
      </c>
      <c r="D25" s="118" t="s">
        <v>29</v>
      </c>
      <c r="E25" s="120" t="s">
        <v>58</v>
      </c>
      <c r="F25" s="43" t="str">
        <f>HYPERLINK("https://prozorro.gov.ua/search/tender?text=UA-2021-10-08-004499-c&amp;page=1","UA-2021-10-08-004499-c")</f>
        <v>UA-2021-10-08-004499-c</v>
      </c>
      <c r="G25" s="87">
        <v>319.32</v>
      </c>
      <c r="H25" s="103">
        <v>314.39999999999998</v>
      </c>
      <c r="I25" s="78" t="str">
        <f>HYPERLINK("https://gb.kyivcity.gov.ua/projects/archive/16/show/231#&amp;gid=1&amp;pid=3","https://gb.kyivcity.gov.ua/projects/archive/16/show/231#&amp;gid=1&amp;pid=3")</f>
        <v>https://gb.kyivcity.gov.ua/projects/archive/16/show/231#&amp;gid=1&amp;pid=3</v>
      </c>
      <c r="J25" s="12"/>
      <c r="K25" s="16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29" customFormat="1" ht="81" customHeight="1" x14ac:dyDescent="0.25">
      <c r="A26" s="69">
        <v>11</v>
      </c>
      <c r="B26" s="117"/>
      <c r="C26" s="117"/>
      <c r="D26" s="119"/>
      <c r="E26" s="121"/>
      <c r="F26" s="43" t="s">
        <v>43</v>
      </c>
      <c r="G26" s="88"/>
      <c r="H26" s="104"/>
      <c r="I26" s="83"/>
      <c r="J26" s="12"/>
      <c r="K26" s="1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29" customFormat="1" ht="62.25" customHeight="1" x14ac:dyDescent="0.25">
      <c r="A27" s="70">
        <v>12</v>
      </c>
      <c r="B27" s="38" t="s">
        <v>32</v>
      </c>
      <c r="C27" s="39" t="s">
        <v>33</v>
      </c>
      <c r="D27" s="38" t="s">
        <v>72</v>
      </c>
      <c r="E27" s="37" t="s">
        <v>59</v>
      </c>
      <c r="F27" s="43" t="s">
        <v>44</v>
      </c>
      <c r="G27" s="52">
        <v>249.6</v>
      </c>
      <c r="H27" s="63">
        <v>246.642</v>
      </c>
      <c r="I27" s="56" t="str">
        <f>HYPERLINK("https://gb.kyivcity.gov.ua/projects/archive/16/show/837#&amp;gid=1&amp;pid=1","https://gb.kyivcity.gov.ua/projects/archive/16/show/837#&amp;gid=1&amp;pid=1")</f>
        <v>https://gb.kyivcity.gov.ua/projects/archive/16/show/837#&amp;gid=1&amp;pid=1</v>
      </c>
      <c r="J27" s="12"/>
      <c r="K27" s="16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29" customFormat="1" ht="66.75" customHeight="1" x14ac:dyDescent="0.25">
      <c r="A28" s="71">
        <v>13</v>
      </c>
      <c r="B28" s="40" t="s">
        <v>34</v>
      </c>
      <c r="C28" s="41" t="s">
        <v>35</v>
      </c>
      <c r="D28" s="38" t="s">
        <v>72</v>
      </c>
      <c r="E28" s="42" t="s">
        <v>60</v>
      </c>
      <c r="F28" s="43" t="s">
        <v>45</v>
      </c>
      <c r="G28" s="53">
        <v>109.464</v>
      </c>
      <c r="H28" s="61">
        <v>107.419</v>
      </c>
      <c r="I28" s="58" t="str">
        <f>HYPERLINK("https://gb.kyivcity.gov.ua/projects/archive/16/show/1738#&amp;gid=1&amp;pid=1","https://gb.kyivcity.gov.ua/projects/archive/16/show/1738#&amp;gid=1&amp;pid=1")</f>
        <v>https://gb.kyivcity.gov.ua/projects/archive/16/show/1738#&amp;gid=1&amp;pid=1</v>
      </c>
      <c r="J28" s="12"/>
      <c r="K28" s="1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29" customFormat="1" ht="65.25" customHeight="1" x14ac:dyDescent="0.25">
      <c r="A29" s="70">
        <v>14</v>
      </c>
      <c r="B29" s="38" t="s">
        <v>36</v>
      </c>
      <c r="C29" s="39" t="s">
        <v>37</v>
      </c>
      <c r="D29" s="38" t="s">
        <v>72</v>
      </c>
      <c r="E29" s="37" t="s">
        <v>61</v>
      </c>
      <c r="F29" s="43" t="s">
        <v>46</v>
      </c>
      <c r="G29" s="52">
        <v>101.358</v>
      </c>
      <c r="H29" s="64">
        <v>95.125</v>
      </c>
      <c r="I29" s="55" t="str">
        <f>HYPERLINK("https://gb.kyivcity.gov.ua/projects/archive/16/show/504#&amp;gid=1&amp;pid=1","https://gb.kyivcity.gov.ua/projects/archive/16/show/504#&amp;gid=1&amp;pid=1")</f>
        <v>https://gb.kyivcity.gov.ua/projects/archive/16/show/504#&amp;gid=1&amp;pid=1</v>
      </c>
      <c r="J29" s="12"/>
      <c r="K29" s="16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29" customFormat="1" ht="24.75" customHeight="1" x14ac:dyDescent="0.25">
      <c r="A30" s="122">
        <v>15</v>
      </c>
      <c r="B30" s="125" t="s">
        <v>69</v>
      </c>
      <c r="C30" s="181" t="s">
        <v>74</v>
      </c>
      <c r="D30" s="181" t="s">
        <v>38</v>
      </c>
      <c r="E30" s="128" t="s">
        <v>39</v>
      </c>
      <c r="F30" s="48" t="str">
        <f>HYPERLINK("https://prozorro.gov.ua/tender/UA-2021-12-17-010674-b","UA-2021-12-17-010674-b")</f>
        <v>UA-2021-12-17-010674-b</v>
      </c>
      <c r="G30" s="89">
        <v>297.43200000000002</v>
      </c>
      <c r="H30" s="105">
        <v>98.74</v>
      </c>
      <c r="I30" s="84" t="str">
        <f>HYPERLINK("https://gb.kyivcity.gov.ua/projects/archive/16/show/1550#&amp;gid=1&amp;pid=4","https://gb.kyivcity.gov.ua/projects/archive/16/show/1550#&amp;gid=1&amp;pid=4")</f>
        <v>https://gb.kyivcity.gov.ua/projects/archive/16/show/1550#&amp;gid=1&amp;pid=4</v>
      </c>
      <c r="J30" s="12"/>
      <c r="K30" s="1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29" customFormat="1" ht="27" customHeight="1" x14ac:dyDescent="0.25">
      <c r="A31" s="123"/>
      <c r="B31" s="126"/>
      <c r="C31" s="126"/>
      <c r="D31" s="126"/>
      <c r="E31" s="129"/>
      <c r="F31" s="48" t="str">
        <f>HYPERLINK("https://prozorro.gov.ua/tender/UA-2021-12-17-010627-b","UA-2021-12-17-010627-b")</f>
        <v>UA-2021-12-17-010627-b</v>
      </c>
      <c r="G31" s="90"/>
      <c r="H31" s="106"/>
      <c r="I31" s="85"/>
      <c r="J31" s="12"/>
      <c r="K31" s="1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29" customFormat="1" ht="24.75" customHeight="1" x14ac:dyDescent="0.25">
      <c r="A32" s="124"/>
      <c r="B32" s="127"/>
      <c r="C32" s="127"/>
      <c r="D32" s="127"/>
      <c r="E32" s="130"/>
      <c r="F32" s="48" t="str">
        <f>HYPERLINK("https://prozorro.gov.ua/tender/UA-2021-12-17-010599-b","UA-2021-12-17-010599-b")</f>
        <v>UA-2021-12-17-010599-b</v>
      </c>
      <c r="G32" s="91"/>
      <c r="H32" s="107"/>
      <c r="I32" s="86"/>
      <c r="J32" s="12"/>
      <c r="K32" s="1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3.25" customHeight="1" x14ac:dyDescent="0.2">
      <c r="A33" s="17"/>
      <c r="B33" s="17" t="s">
        <v>14</v>
      </c>
      <c r="C33" s="17" t="s">
        <v>15</v>
      </c>
      <c r="D33" s="18" t="s">
        <v>15</v>
      </c>
      <c r="E33" s="18" t="s">
        <v>15</v>
      </c>
      <c r="F33" s="18" t="s">
        <v>15</v>
      </c>
      <c r="G33" s="59">
        <f>SUM(G9:G32)</f>
        <v>7965.2949999999992</v>
      </c>
      <c r="H33" s="59">
        <f>SUM(H9:H32)</f>
        <v>7472.2019999999984</v>
      </c>
      <c r="I33" s="18" t="s">
        <v>15</v>
      </c>
      <c r="J33" s="19" t="s">
        <v>15</v>
      </c>
      <c r="K33" s="19" t="s">
        <v>15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" customHeight="1" x14ac:dyDescent="0.25">
      <c r="A34" s="21"/>
      <c r="B34" s="22"/>
      <c r="C34" s="22"/>
      <c r="D34" s="21"/>
      <c r="E34" s="23"/>
      <c r="F34" s="24"/>
      <c r="G34" s="25"/>
      <c r="H34" s="25"/>
      <c r="I34" s="21"/>
      <c r="J34" s="2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5">
      <c r="A35" s="21"/>
      <c r="B35" s="22"/>
      <c r="C35" s="22"/>
      <c r="D35" s="21"/>
      <c r="E35" s="23"/>
      <c r="F35" s="24"/>
      <c r="G35" s="25"/>
      <c r="H35" s="25"/>
      <c r="I35" s="21"/>
      <c r="J35" s="2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5">
      <c r="A36" s="21"/>
      <c r="B36" s="22"/>
      <c r="C36" s="22"/>
      <c r="D36" s="21"/>
      <c r="E36" s="23"/>
      <c r="F36" s="24"/>
      <c r="G36" s="25"/>
      <c r="H36" s="25"/>
      <c r="I36" s="21"/>
      <c r="J36" s="2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25">
      <c r="A37" s="21"/>
      <c r="B37" s="22"/>
      <c r="C37" s="22"/>
      <c r="D37" s="21"/>
      <c r="E37" s="23"/>
      <c r="F37" s="24"/>
      <c r="G37" s="25"/>
      <c r="H37" s="25"/>
      <c r="I37" s="21"/>
      <c r="J37" s="2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25">
      <c r="A38" s="21"/>
      <c r="B38" s="22"/>
      <c r="C38" s="22"/>
      <c r="D38" s="21"/>
      <c r="E38" s="23"/>
      <c r="F38" s="24"/>
      <c r="G38" s="25"/>
      <c r="H38" s="25"/>
      <c r="I38" s="21"/>
      <c r="J38" s="2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x14ac:dyDescent="0.25">
      <c r="A39" s="26"/>
      <c r="B39" s="26"/>
      <c r="C39" s="26"/>
      <c r="D39" s="26"/>
      <c r="E39" s="26"/>
      <c r="F39" s="26"/>
      <c r="G39" s="27"/>
      <c r="H39" s="27"/>
      <c r="I39" s="26"/>
      <c r="J39" s="2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26"/>
      <c r="B40" s="26"/>
      <c r="C40" s="26"/>
      <c r="D40" s="26"/>
      <c r="E40" s="26"/>
      <c r="F40" s="26"/>
      <c r="G40" s="27"/>
      <c r="H40" s="27"/>
      <c r="I40" s="26"/>
      <c r="J40" s="2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26"/>
      <c r="B41" s="26"/>
      <c r="C41" s="26"/>
      <c r="D41" s="26"/>
      <c r="E41" s="26"/>
      <c r="F41" s="26"/>
      <c r="G41" s="27"/>
      <c r="H41" s="27"/>
      <c r="I41" s="26"/>
      <c r="J41" s="2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26"/>
      <c r="B42" s="26"/>
      <c r="C42" s="26"/>
      <c r="D42" s="26"/>
      <c r="E42" s="26"/>
      <c r="F42" s="26"/>
      <c r="G42" s="27"/>
      <c r="H42" s="27"/>
      <c r="I42" s="26"/>
      <c r="J42" s="2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26"/>
      <c r="B43" s="26"/>
      <c r="C43" s="26"/>
      <c r="D43" s="26"/>
      <c r="E43" s="26"/>
      <c r="F43" s="26"/>
      <c r="G43" s="27"/>
      <c r="H43" s="27"/>
      <c r="I43" s="26"/>
      <c r="J43" s="2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26"/>
      <c r="B44" s="26"/>
      <c r="C44" s="26"/>
      <c r="D44" s="26"/>
      <c r="E44" s="26"/>
      <c r="F44" s="26"/>
      <c r="G44" s="27"/>
      <c r="H44" s="27"/>
      <c r="I44" s="26"/>
      <c r="J44" s="2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26"/>
      <c r="B45" s="26"/>
      <c r="C45" s="26"/>
      <c r="D45" s="26"/>
      <c r="E45" s="26"/>
      <c r="F45" s="26"/>
      <c r="G45" s="27"/>
      <c r="H45" s="27"/>
      <c r="I45" s="26"/>
      <c r="J45" s="2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26"/>
      <c r="B46" s="26"/>
      <c r="C46" s="26"/>
      <c r="D46" s="26"/>
      <c r="E46" s="26"/>
      <c r="F46" s="26"/>
      <c r="G46" s="27"/>
      <c r="H46" s="27"/>
      <c r="I46" s="26"/>
      <c r="J46" s="2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26"/>
      <c r="B47" s="26"/>
      <c r="C47" s="26"/>
      <c r="D47" s="26"/>
      <c r="E47" s="26"/>
      <c r="F47" s="26"/>
      <c r="G47" s="27"/>
      <c r="H47" s="27"/>
      <c r="I47" s="26"/>
      <c r="J47" s="2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26"/>
      <c r="B48" s="26"/>
      <c r="C48" s="26"/>
      <c r="D48" s="26"/>
      <c r="E48" s="26"/>
      <c r="F48" s="26"/>
      <c r="G48" s="27"/>
      <c r="H48" s="27"/>
      <c r="I48" s="26"/>
      <c r="J48" s="26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26"/>
      <c r="B49" s="26"/>
      <c r="C49" s="26"/>
      <c r="D49" s="26"/>
      <c r="E49" s="26"/>
      <c r="F49" s="26"/>
      <c r="G49" s="27"/>
      <c r="H49" s="27"/>
      <c r="I49" s="26"/>
      <c r="J49" s="26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26"/>
      <c r="B50" s="26"/>
      <c r="C50" s="26"/>
      <c r="D50" s="26"/>
      <c r="E50" s="26"/>
      <c r="F50" s="26"/>
      <c r="G50" s="27"/>
      <c r="H50" s="27"/>
      <c r="I50" s="26"/>
      <c r="J50" s="2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26"/>
      <c r="B51" s="26"/>
      <c r="C51" s="26"/>
      <c r="D51" s="26"/>
      <c r="E51" s="26"/>
      <c r="F51" s="26"/>
      <c r="G51" s="27"/>
      <c r="H51" s="27"/>
      <c r="I51" s="26"/>
      <c r="J51" s="26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26"/>
      <c r="B52" s="4"/>
      <c r="C52" s="4"/>
      <c r="D52" s="4"/>
      <c r="E52" s="4"/>
      <c r="F52" s="4"/>
      <c r="G52" s="28"/>
      <c r="H52" s="2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28"/>
      <c r="H53" s="2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28"/>
      <c r="H54" s="2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28"/>
      <c r="H55" s="2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28"/>
      <c r="H56" s="2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28"/>
      <c r="H57" s="2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28"/>
      <c r="H58" s="2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28"/>
      <c r="H59" s="2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28"/>
      <c r="H60" s="2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28"/>
      <c r="H61" s="2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28"/>
      <c r="H62" s="2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28"/>
      <c r="H63" s="2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28"/>
      <c r="H64" s="2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28"/>
      <c r="H65" s="2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28"/>
      <c r="H66" s="2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28"/>
      <c r="H67" s="2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28"/>
      <c r="H68" s="2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28"/>
      <c r="H69" s="2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28"/>
      <c r="H70" s="2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28"/>
      <c r="H71" s="2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28"/>
      <c r="H72" s="2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28"/>
      <c r="H73" s="2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28"/>
      <c r="H74" s="2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28"/>
      <c r="H75" s="2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28"/>
      <c r="H76" s="2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28"/>
      <c r="H77" s="2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28"/>
      <c r="H78" s="2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28"/>
      <c r="H79" s="2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28"/>
      <c r="H80" s="2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28"/>
      <c r="H81" s="2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28"/>
      <c r="H82" s="2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28"/>
      <c r="H83" s="2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28"/>
      <c r="H84" s="2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28"/>
      <c r="H85" s="2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28"/>
      <c r="H86" s="2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28"/>
      <c r="H87" s="2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28"/>
      <c r="H88" s="2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28"/>
      <c r="H89" s="2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28"/>
      <c r="H90" s="2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28"/>
      <c r="H91" s="2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28"/>
      <c r="H92" s="2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28"/>
      <c r="H93" s="2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28"/>
      <c r="H94" s="2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28"/>
      <c r="H95" s="2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28"/>
      <c r="H96" s="2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28"/>
      <c r="H97" s="2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28"/>
      <c r="H98" s="2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28"/>
      <c r="H99" s="2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28"/>
      <c r="H100" s="2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28"/>
      <c r="H101" s="2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28"/>
      <c r="H102" s="2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28"/>
      <c r="H103" s="2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28"/>
      <c r="H104" s="2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28"/>
      <c r="H105" s="2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28"/>
      <c r="H106" s="2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28"/>
      <c r="H107" s="2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28"/>
      <c r="H108" s="2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28"/>
      <c r="H109" s="2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28"/>
      <c r="H110" s="2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28"/>
      <c r="H111" s="2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28"/>
      <c r="H112" s="2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28"/>
      <c r="H113" s="2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28"/>
      <c r="H114" s="2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28"/>
      <c r="H115" s="2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28"/>
      <c r="H116" s="2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28"/>
      <c r="H117" s="2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28"/>
      <c r="H118" s="2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28"/>
      <c r="H119" s="2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28"/>
      <c r="H120" s="2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28"/>
      <c r="H121" s="2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28"/>
      <c r="H122" s="2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28"/>
      <c r="H123" s="2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28"/>
      <c r="H124" s="2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28"/>
      <c r="H125" s="2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28"/>
      <c r="H126" s="2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28"/>
      <c r="H127" s="2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28"/>
      <c r="H128" s="2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28"/>
      <c r="H129" s="2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28"/>
      <c r="H130" s="2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28"/>
      <c r="H131" s="2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28"/>
      <c r="H132" s="2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28"/>
      <c r="H133" s="2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28"/>
      <c r="H134" s="2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28"/>
      <c r="H135" s="2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28"/>
      <c r="H136" s="2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28"/>
      <c r="H137" s="2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28"/>
      <c r="H138" s="2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28"/>
      <c r="H139" s="2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28"/>
      <c r="H140" s="2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28"/>
      <c r="H141" s="2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28"/>
      <c r="H142" s="2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28"/>
      <c r="H143" s="2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28"/>
      <c r="H144" s="2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28"/>
      <c r="H145" s="2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28"/>
      <c r="H146" s="2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28"/>
      <c r="H147" s="2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28"/>
      <c r="H148" s="2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28"/>
      <c r="H149" s="2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28"/>
      <c r="H150" s="2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28"/>
      <c r="H151" s="2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28"/>
      <c r="H152" s="2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28"/>
      <c r="H153" s="2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28"/>
      <c r="H154" s="2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28"/>
      <c r="H155" s="2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28"/>
      <c r="H156" s="2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28"/>
      <c r="H157" s="2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28"/>
      <c r="H158" s="2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28"/>
      <c r="H159" s="2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28"/>
      <c r="H160" s="2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28"/>
      <c r="H161" s="2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28"/>
      <c r="H162" s="2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28"/>
      <c r="H163" s="2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28"/>
      <c r="H164" s="2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28"/>
      <c r="H165" s="2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28"/>
      <c r="H166" s="2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28"/>
      <c r="H167" s="2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28"/>
      <c r="H168" s="28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28"/>
      <c r="H169" s="28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28"/>
      <c r="H170" s="2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28"/>
      <c r="H171" s="28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28"/>
      <c r="H172" s="28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28"/>
      <c r="H173" s="2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28"/>
      <c r="H174" s="28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28"/>
      <c r="H175" s="28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28"/>
      <c r="H176" s="28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28"/>
      <c r="H177" s="28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28"/>
      <c r="H178" s="28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28"/>
      <c r="H179" s="28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28"/>
      <c r="H180" s="28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28"/>
      <c r="H181" s="28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28"/>
      <c r="H182" s="28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28"/>
      <c r="H183" s="28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28"/>
      <c r="H184" s="28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28"/>
      <c r="H185" s="28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28"/>
      <c r="H186" s="28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28"/>
      <c r="H187" s="2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28"/>
      <c r="H188" s="2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28"/>
      <c r="H189" s="2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28"/>
      <c r="H190" s="2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28"/>
      <c r="H191" s="2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28"/>
      <c r="H192" s="2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28"/>
      <c r="H193" s="2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28"/>
      <c r="H194" s="2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28"/>
      <c r="H195" s="2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28"/>
      <c r="H196" s="2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28"/>
      <c r="H197" s="2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28"/>
      <c r="H198" s="2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28"/>
      <c r="H199" s="2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28"/>
      <c r="H200" s="28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28"/>
      <c r="H201" s="28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28"/>
      <c r="H202" s="28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28"/>
      <c r="H203" s="28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28"/>
      <c r="H204" s="28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28"/>
      <c r="H205" s="28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28"/>
      <c r="H206" s="28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28"/>
      <c r="H207" s="28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28"/>
      <c r="H208" s="28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28"/>
      <c r="H209" s="28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28"/>
      <c r="H210" s="28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28"/>
      <c r="H211" s="28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28"/>
      <c r="H212" s="28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28"/>
      <c r="H213" s="28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28"/>
      <c r="H214" s="28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28"/>
      <c r="H215" s="28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28"/>
      <c r="H216" s="28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28"/>
      <c r="H217" s="28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28"/>
      <c r="H218" s="28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28"/>
      <c r="H219" s="28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28"/>
      <c r="H220" s="28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28"/>
      <c r="H221" s="28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28"/>
      <c r="H222" s="28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28"/>
      <c r="H223" s="28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28"/>
      <c r="H224" s="28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28"/>
      <c r="H225" s="28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28"/>
      <c r="H226" s="28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28"/>
      <c r="H227" s="28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28"/>
      <c r="H228" s="28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28"/>
      <c r="H229" s="28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28"/>
      <c r="H230" s="28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28"/>
      <c r="H231" s="28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28"/>
      <c r="H232" s="28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28"/>
      <c r="H233" s="28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28"/>
      <c r="H234" s="28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28"/>
      <c r="H235" s="28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28"/>
      <c r="H236" s="28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28"/>
      <c r="H237" s="28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28"/>
      <c r="H238" s="28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28"/>
      <c r="H239" s="28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28"/>
      <c r="H240" s="28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28"/>
      <c r="H241" s="28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28"/>
      <c r="H242" s="28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28"/>
      <c r="H243" s="28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28"/>
      <c r="H244" s="2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28"/>
      <c r="H245" s="2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28"/>
      <c r="H246" s="28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28"/>
      <c r="H247" s="28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28"/>
      <c r="H248" s="28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28"/>
      <c r="H249" s="28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28"/>
      <c r="H250" s="28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28"/>
      <c r="H251" s="28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28"/>
      <c r="H252" s="28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28"/>
      <c r="H253" s="28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28"/>
      <c r="H254" s="28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28"/>
      <c r="H255" s="28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28"/>
      <c r="H256" s="28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28"/>
      <c r="H257" s="28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28"/>
      <c r="H258" s="28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28"/>
      <c r="H259" s="28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28"/>
      <c r="H260" s="28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28"/>
      <c r="H261" s="28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28"/>
      <c r="H262" s="28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28"/>
      <c r="H263" s="28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28"/>
      <c r="H264" s="28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28"/>
      <c r="H265" s="28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28"/>
      <c r="H266" s="28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28"/>
      <c r="H267" s="28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28"/>
      <c r="H268" s="28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28"/>
      <c r="H269" s="28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28"/>
      <c r="H270" s="28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28"/>
      <c r="H271" s="28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28"/>
      <c r="H272" s="2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28"/>
      <c r="H273" s="2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28"/>
      <c r="H274" s="28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28"/>
      <c r="H275" s="2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28"/>
      <c r="H276" s="2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28"/>
      <c r="H277" s="28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28"/>
      <c r="H278" s="28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28"/>
      <c r="H279" s="28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28"/>
      <c r="H280" s="28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28"/>
      <c r="H281" s="28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28"/>
      <c r="H282" s="28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28"/>
      <c r="H283" s="28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28"/>
      <c r="H284" s="28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28"/>
      <c r="H285" s="28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28"/>
      <c r="H286" s="28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28"/>
      <c r="H287" s="28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28"/>
      <c r="H288" s="28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28"/>
      <c r="H289" s="28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28"/>
      <c r="H290" s="28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28"/>
      <c r="H291" s="28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28"/>
      <c r="H292" s="28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28"/>
      <c r="H293" s="28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28"/>
      <c r="H294" s="28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28"/>
      <c r="H295" s="28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28"/>
      <c r="H296" s="28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28"/>
      <c r="H297" s="28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28"/>
      <c r="H298" s="28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28"/>
      <c r="H299" s="28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28"/>
      <c r="H300" s="28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28"/>
      <c r="H301" s="28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28"/>
      <c r="H302" s="28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28"/>
      <c r="H303" s="28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28"/>
      <c r="H304" s="28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28"/>
      <c r="H305" s="28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28"/>
      <c r="H306" s="28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28"/>
      <c r="H307" s="28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28"/>
      <c r="H308" s="28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28"/>
      <c r="H309" s="28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28"/>
      <c r="H310" s="28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28"/>
      <c r="H311" s="28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28"/>
      <c r="H312" s="28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28"/>
      <c r="H313" s="28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28"/>
      <c r="H314" s="28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28"/>
      <c r="H315" s="28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28"/>
      <c r="H316" s="2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28"/>
      <c r="H317" s="28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28"/>
      <c r="H318" s="28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28"/>
      <c r="H319" s="28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28"/>
      <c r="H320" s="28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28"/>
      <c r="H321" s="28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28"/>
      <c r="H322" s="28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28"/>
      <c r="H323" s="28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28"/>
      <c r="H324" s="28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28"/>
      <c r="H325" s="28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28"/>
      <c r="H326" s="28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28"/>
      <c r="H327" s="2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28"/>
      <c r="H328" s="2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28"/>
      <c r="H329" s="28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28"/>
      <c r="H330" s="28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28"/>
      <c r="H331" s="28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28"/>
      <c r="H332" s="28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28"/>
      <c r="H333" s="28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28"/>
      <c r="H334" s="28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28"/>
      <c r="H335" s="28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28"/>
      <c r="H336" s="28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28"/>
      <c r="H337" s="28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28"/>
      <c r="H338" s="28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28"/>
      <c r="H339" s="28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28"/>
      <c r="H340" s="28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28"/>
      <c r="H341" s="28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28"/>
      <c r="H342" s="28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28"/>
      <c r="H343" s="28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28"/>
      <c r="H344" s="28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28"/>
      <c r="H345" s="28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28"/>
      <c r="H346" s="28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28"/>
      <c r="H347" s="28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28"/>
      <c r="H348" s="28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28"/>
      <c r="H349" s="28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28"/>
      <c r="H350" s="28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28"/>
      <c r="H351" s="28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28"/>
      <c r="H352" s="28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28"/>
      <c r="H353" s="28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28"/>
      <c r="H354" s="28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28"/>
      <c r="H355" s="28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28"/>
      <c r="H356" s="28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28"/>
      <c r="H357" s="28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28"/>
      <c r="H358" s="28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28"/>
      <c r="H359" s="28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28"/>
      <c r="H360" s="28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28"/>
      <c r="H361" s="28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28"/>
      <c r="H362" s="28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28"/>
      <c r="H363" s="28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28"/>
      <c r="H364" s="28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28"/>
      <c r="H365" s="28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28"/>
      <c r="H366" s="28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28"/>
      <c r="H367" s="28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28"/>
      <c r="H368" s="28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28"/>
      <c r="H369" s="28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28"/>
      <c r="H370" s="28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28"/>
      <c r="H371" s="28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28"/>
      <c r="H372" s="28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28"/>
      <c r="H373" s="28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28"/>
      <c r="H374" s="28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28"/>
      <c r="H375" s="28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28"/>
      <c r="H376" s="28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28"/>
      <c r="H377" s="28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28"/>
      <c r="H378" s="28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28"/>
      <c r="H379" s="28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28"/>
      <c r="H380" s="28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28"/>
      <c r="H381" s="28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28"/>
      <c r="H382" s="28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28"/>
      <c r="H383" s="28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28"/>
      <c r="H384" s="28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28"/>
      <c r="H385" s="28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28"/>
      <c r="H386" s="28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28"/>
      <c r="H387" s="28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28"/>
      <c r="H388" s="28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28"/>
      <c r="H389" s="28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28"/>
      <c r="H390" s="28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28"/>
      <c r="H391" s="28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28"/>
      <c r="H392" s="28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28"/>
      <c r="H393" s="28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28"/>
      <c r="H394" s="28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28"/>
      <c r="H395" s="28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28"/>
      <c r="H396" s="28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28"/>
      <c r="H397" s="28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28"/>
      <c r="H398" s="28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28"/>
      <c r="H399" s="28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28"/>
      <c r="H400" s="28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28"/>
      <c r="H401" s="28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28"/>
      <c r="H402" s="28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28"/>
      <c r="H403" s="28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28"/>
      <c r="H404" s="28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28"/>
      <c r="H405" s="28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28"/>
      <c r="H406" s="28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28"/>
      <c r="H407" s="28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28"/>
      <c r="H408" s="28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28"/>
      <c r="H409" s="28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28"/>
      <c r="H410" s="28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28"/>
      <c r="H411" s="28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28"/>
      <c r="H412" s="28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28"/>
      <c r="H413" s="28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28"/>
      <c r="H414" s="28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28"/>
      <c r="H415" s="28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28"/>
      <c r="H416" s="28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28"/>
      <c r="H417" s="28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28"/>
      <c r="H418" s="28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28"/>
      <c r="H419" s="28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28"/>
      <c r="H420" s="28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28"/>
      <c r="H421" s="28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28"/>
      <c r="H422" s="28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28"/>
      <c r="H423" s="28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28"/>
      <c r="H424" s="28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28"/>
      <c r="H425" s="28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28"/>
      <c r="H426" s="28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28"/>
      <c r="H427" s="28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28"/>
      <c r="H428" s="28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28"/>
      <c r="H429" s="28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28"/>
      <c r="H430" s="28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28"/>
      <c r="H431" s="28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28"/>
      <c r="H432" s="28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28"/>
      <c r="H433" s="28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28"/>
      <c r="H434" s="28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28"/>
      <c r="H435" s="28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28"/>
      <c r="H436" s="28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28"/>
      <c r="H437" s="28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28"/>
      <c r="H438" s="28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28"/>
      <c r="H439" s="28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28"/>
      <c r="H440" s="28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28"/>
      <c r="H441" s="28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28"/>
      <c r="H442" s="28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28"/>
      <c r="H443" s="28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28"/>
      <c r="H444" s="28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28"/>
      <c r="H445" s="28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28"/>
      <c r="H446" s="28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28"/>
      <c r="H447" s="28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28"/>
      <c r="H448" s="28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28"/>
      <c r="H449" s="28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28"/>
      <c r="H450" s="28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28"/>
      <c r="H451" s="28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28"/>
      <c r="H452" s="28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28"/>
      <c r="H453" s="28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28"/>
      <c r="H454" s="28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28"/>
      <c r="H455" s="28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28"/>
      <c r="H456" s="28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28"/>
      <c r="H457" s="28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28"/>
      <c r="H458" s="28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28"/>
      <c r="H459" s="28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28"/>
      <c r="H460" s="28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28"/>
      <c r="H461" s="28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28"/>
      <c r="H462" s="28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28"/>
      <c r="H463" s="28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28"/>
      <c r="H464" s="28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28"/>
      <c r="H465" s="28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28"/>
      <c r="H466" s="28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28"/>
      <c r="H467" s="28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28"/>
      <c r="H468" s="28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28"/>
      <c r="H469" s="28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28"/>
      <c r="H470" s="28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28"/>
      <c r="H471" s="28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28"/>
      <c r="H472" s="28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28"/>
      <c r="H473" s="28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28"/>
      <c r="H474" s="28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28"/>
      <c r="H475" s="28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28"/>
      <c r="H476" s="28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28"/>
      <c r="H477" s="28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28"/>
      <c r="H478" s="28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28"/>
      <c r="H479" s="28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28"/>
      <c r="H480" s="28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28"/>
      <c r="H481" s="28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28"/>
      <c r="H482" s="28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28"/>
      <c r="H483" s="28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28"/>
      <c r="H484" s="28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28"/>
      <c r="H485" s="28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28"/>
      <c r="H486" s="28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28"/>
      <c r="H487" s="28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28"/>
      <c r="H488" s="28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28"/>
      <c r="H489" s="28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28"/>
      <c r="H490" s="28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28"/>
      <c r="H491" s="28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28"/>
      <c r="H492" s="28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28"/>
      <c r="H493" s="28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28"/>
      <c r="H494" s="28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28"/>
      <c r="H495" s="28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28"/>
      <c r="H496" s="28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28"/>
      <c r="H497" s="28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28"/>
      <c r="H498" s="28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28"/>
      <c r="H499" s="28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28"/>
      <c r="H500" s="28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28"/>
      <c r="H501" s="28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28"/>
      <c r="H502" s="28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28"/>
      <c r="H503" s="28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28"/>
      <c r="H504" s="28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28"/>
      <c r="H505" s="28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28"/>
      <c r="H506" s="28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28"/>
      <c r="H507" s="28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28"/>
      <c r="H508" s="28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28"/>
      <c r="H509" s="28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28"/>
      <c r="H510" s="28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28"/>
      <c r="H511" s="28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28"/>
      <c r="H512" s="28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28"/>
      <c r="H513" s="28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28"/>
      <c r="H514" s="28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28"/>
      <c r="H515" s="28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28"/>
      <c r="H516" s="28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28"/>
      <c r="H517" s="28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28"/>
      <c r="H518" s="28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28"/>
      <c r="H519" s="28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28"/>
      <c r="H520" s="28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28"/>
      <c r="H521" s="28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28"/>
      <c r="H522" s="28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28"/>
      <c r="H523" s="28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28"/>
      <c r="H524" s="28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28"/>
      <c r="H525" s="28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28"/>
      <c r="H526" s="28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28"/>
      <c r="H527" s="28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28"/>
      <c r="H528" s="28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28"/>
      <c r="H529" s="28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28"/>
      <c r="H530" s="28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28"/>
      <c r="H531" s="28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28"/>
      <c r="H532" s="28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28"/>
      <c r="H533" s="28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28"/>
      <c r="H534" s="28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28"/>
      <c r="H535" s="28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28"/>
      <c r="H536" s="28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28"/>
      <c r="H537" s="28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28"/>
      <c r="H538" s="28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28"/>
      <c r="H539" s="28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28"/>
      <c r="H540" s="28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28"/>
      <c r="H541" s="28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28"/>
      <c r="H542" s="28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28"/>
      <c r="H543" s="28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28"/>
      <c r="H544" s="28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28"/>
      <c r="H545" s="28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28"/>
      <c r="H546" s="28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28"/>
      <c r="H547" s="28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28"/>
      <c r="H548" s="28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28"/>
      <c r="H549" s="28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28"/>
      <c r="H550" s="28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28"/>
      <c r="H551" s="28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28"/>
      <c r="H552" s="28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28"/>
      <c r="H553" s="28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28"/>
      <c r="H554" s="28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28"/>
      <c r="H555" s="28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28"/>
      <c r="H556" s="28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28"/>
      <c r="H557" s="28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28"/>
      <c r="H558" s="28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28"/>
      <c r="H559" s="28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28"/>
      <c r="H560" s="28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28"/>
      <c r="H561" s="28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28"/>
      <c r="H562" s="28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28"/>
      <c r="H563" s="28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28"/>
      <c r="H564" s="28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28"/>
      <c r="H565" s="28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28"/>
      <c r="H566" s="28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28"/>
      <c r="H567" s="28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28"/>
      <c r="H568" s="28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28"/>
      <c r="H569" s="28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28"/>
      <c r="H570" s="28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28"/>
      <c r="H571" s="28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28"/>
      <c r="H572" s="28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28"/>
      <c r="H573" s="28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28"/>
      <c r="H574" s="28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28"/>
      <c r="H575" s="28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28"/>
      <c r="H576" s="28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28"/>
      <c r="H577" s="28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28"/>
      <c r="H578" s="28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28"/>
      <c r="H579" s="28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28"/>
      <c r="H580" s="28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28"/>
      <c r="H581" s="28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28"/>
      <c r="H582" s="28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28"/>
      <c r="H583" s="28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28"/>
      <c r="H584" s="28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28"/>
      <c r="H585" s="28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28"/>
      <c r="H586" s="28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28"/>
      <c r="H587" s="28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28"/>
      <c r="H588" s="28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28"/>
      <c r="H589" s="28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28"/>
      <c r="H590" s="28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28"/>
      <c r="H591" s="28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28"/>
      <c r="H592" s="28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28"/>
      <c r="H593" s="28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28"/>
      <c r="H594" s="28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28"/>
      <c r="H595" s="28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28"/>
      <c r="H596" s="28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28"/>
      <c r="H597" s="28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28"/>
      <c r="H598" s="28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28"/>
      <c r="H599" s="28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28"/>
      <c r="H600" s="28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28"/>
      <c r="H601" s="28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28"/>
      <c r="H602" s="28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28"/>
      <c r="H603" s="28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28"/>
      <c r="H604" s="28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28"/>
      <c r="H605" s="28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28"/>
      <c r="H606" s="28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28"/>
      <c r="H607" s="28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28"/>
      <c r="H608" s="28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28"/>
      <c r="H609" s="28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28"/>
      <c r="H610" s="28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28"/>
      <c r="H611" s="28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28"/>
      <c r="H612" s="28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28"/>
      <c r="H613" s="28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28"/>
      <c r="H614" s="28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28"/>
      <c r="H615" s="28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28"/>
      <c r="H616" s="28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28"/>
      <c r="H617" s="28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28"/>
      <c r="H618" s="28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28"/>
      <c r="H619" s="28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28"/>
      <c r="H620" s="28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28"/>
      <c r="H621" s="28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28"/>
      <c r="H622" s="28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28"/>
      <c r="H623" s="28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28"/>
      <c r="H624" s="28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28"/>
      <c r="H625" s="28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28"/>
      <c r="H626" s="28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28"/>
      <c r="H627" s="28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28"/>
      <c r="H628" s="28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28"/>
      <c r="H629" s="28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28"/>
      <c r="H630" s="28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28"/>
      <c r="H631" s="28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28"/>
      <c r="H632" s="28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28"/>
      <c r="H633" s="28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28"/>
      <c r="H634" s="28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28"/>
      <c r="H635" s="28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28"/>
      <c r="H636" s="28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28"/>
      <c r="H637" s="28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28"/>
      <c r="H638" s="28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28"/>
      <c r="H639" s="28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28"/>
      <c r="H640" s="28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28"/>
      <c r="H641" s="28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28"/>
      <c r="H642" s="28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28"/>
      <c r="H643" s="28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28"/>
      <c r="H644" s="28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28"/>
      <c r="H645" s="28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28"/>
      <c r="H646" s="28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28"/>
      <c r="H647" s="28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28"/>
      <c r="H648" s="28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28"/>
      <c r="H649" s="28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28"/>
      <c r="H650" s="28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28"/>
      <c r="H651" s="28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28"/>
      <c r="H652" s="28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28"/>
      <c r="H653" s="28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28"/>
      <c r="H654" s="28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28"/>
      <c r="H655" s="28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28"/>
      <c r="H656" s="28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28"/>
      <c r="H657" s="28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28"/>
      <c r="H658" s="28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28"/>
      <c r="H659" s="28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28"/>
      <c r="H660" s="28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28"/>
      <c r="H661" s="28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28"/>
      <c r="H662" s="28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28"/>
      <c r="H663" s="28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28"/>
      <c r="H664" s="28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28"/>
      <c r="H665" s="28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28"/>
      <c r="H666" s="28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28"/>
      <c r="H667" s="28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28"/>
      <c r="H668" s="28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28"/>
      <c r="H669" s="28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28"/>
      <c r="H670" s="28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28"/>
      <c r="H671" s="28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28"/>
      <c r="H672" s="28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28"/>
      <c r="H673" s="28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28"/>
      <c r="H674" s="28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28"/>
      <c r="H675" s="28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28"/>
      <c r="H676" s="28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28"/>
      <c r="H677" s="28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28"/>
      <c r="H678" s="28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28"/>
      <c r="H679" s="28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28"/>
      <c r="H680" s="28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28"/>
      <c r="H681" s="28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28"/>
      <c r="H682" s="28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28"/>
      <c r="H683" s="28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28"/>
      <c r="H684" s="28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28"/>
      <c r="H685" s="28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28"/>
      <c r="H686" s="28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28"/>
      <c r="H687" s="28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28"/>
      <c r="H688" s="28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28"/>
      <c r="H689" s="28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28"/>
      <c r="H690" s="28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28"/>
      <c r="H691" s="28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28"/>
      <c r="H692" s="28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28"/>
      <c r="H693" s="28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28"/>
      <c r="H694" s="28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28"/>
      <c r="H695" s="28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28"/>
      <c r="H696" s="28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28"/>
      <c r="H697" s="28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28"/>
      <c r="H698" s="28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28"/>
      <c r="H699" s="28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28"/>
      <c r="H700" s="28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28"/>
      <c r="H701" s="28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28"/>
      <c r="H702" s="28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28"/>
      <c r="H703" s="28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28"/>
      <c r="H704" s="28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28"/>
      <c r="H705" s="28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28"/>
      <c r="H706" s="28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28"/>
      <c r="H707" s="28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28"/>
      <c r="H708" s="28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28"/>
      <c r="H709" s="28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28"/>
      <c r="H710" s="28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28"/>
      <c r="H711" s="28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28"/>
      <c r="H712" s="28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28"/>
      <c r="H713" s="28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28"/>
      <c r="H714" s="28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28"/>
      <c r="H715" s="28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28"/>
      <c r="H716" s="28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28"/>
      <c r="H717" s="28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28"/>
      <c r="H718" s="28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28"/>
      <c r="H719" s="28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28"/>
      <c r="H720" s="28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28"/>
      <c r="H721" s="28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28"/>
      <c r="H722" s="28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28"/>
      <c r="H723" s="28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28"/>
      <c r="H724" s="28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28"/>
      <c r="H725" s="28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28"/>
      <c r="H726" s="28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28"/>
      <c r="H727" s="28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28"/>
      <c r="H728" s="28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28"/>
      <c r="H729" s="28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28"/>
      <c r="H730" s="28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28"/>
      <c r="H731" s="28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28"/>
      <c r="H732" s="28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28"/>
      <c r="H733" s="28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28"/>
      <c r="H734" s="28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28"/>
      <c r="H735" s="28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28"/>
      <c r="H736" s="28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28"/>
      <c r="H737" s="28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28"/>
      <c r="H738" s="28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28"/>
      <c r="H739" s="28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28"/>
      <c r="H740" s="28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28"/>
      <c r="H741" s="28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28"/>
      <c r="H742" s="28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28"/>
      <c r="H743" s="28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28"/>
      <c r="H744" s="28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28"/>
      <c r="H745" s="28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28"/>
      <c r="H746" s="28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28"/>
      <c r="H747" s="28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28"/>
      <c r="H748" s="28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28"/>
      <c r="H749" s="28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28"/>
      <c r="H750" s="28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28"/>
      <c r="H751" s="28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28"/>
      <c r="H752" s="28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28"/>
      <c r="H753" s="28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28"/>
      <c r="H754" s="28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28"/>
      <c r="H755" s="28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28"/>
      <c r="H756" s="28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28"/>
      <c r="H757" s="28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28"/>
      <c r="H758" s="28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28"/>
      <c r="H759" s="28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28"/>
      <c r="H760" s="28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28"/>
      <c r="H761" s="28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28"/>
      <c r="H762" s="28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28"/>
      <c r="H763" s="28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28"/>
      <c r="H764" s="28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28"/>
      <c r="H765" s="28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28"/>
      <c r="H766" s="28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28"/>
      <c r="H767" s="28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28"/>
      <c r="H768" s="28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28"/>
      <c r="H769" s="28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28"/>
      <c r="H770" s="28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28"/>
      <c r="H771" s="28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28"/>
      <c r="H772" s="28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28"/>
      <c r="H773" s="28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28"/>
      <c r="H774" s="28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28"/>
      <c r="H775" s="28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28"/>
      <c r="H776" s="28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28"/>
      <c r="H777" s="28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28"/>
      <c r="H778" s="28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28"/>
      <c r="H779" s="28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28"/>
      <c r="H780" s="28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28"/>
      <c r="H781" s="28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28"/>
      <c r="H782" s="28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28"/>
      <c r="H783" s="28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28"/>
      <c r="H784" s="28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28"/>
      <c r="H785" s="28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28"/>
      <c r="H786" s="28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28"/>
      <c r="H787" s="28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28"/>
      <c r="H788" s="28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28"/>
      <c r="H789" s="28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28"/>
      <c r="H790" s="28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28"/>
      <c r="H791" s="28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28"/>
      <c r="H792" s="28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28"/>
      <c r="H793" s="28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28"/>
      <c r="H794" s="28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28"/>
      <c r="H795" s="28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28"/>
      <c r="H796" s="28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28"/>
      <c r="H797" s="28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28"/>
      <c r="H798" s="28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28"/>
      <c r="H799" s="28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28"/>
      <c r="H800" s="28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28"/>
      <c r="H801" s="28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28"/>
      <c r="H802" s="28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28"/>
      <c r="H803" s="28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28"/>
      <c r="H804" s="28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28"/>
      <c r="H805" s="28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28"/>
      <c r="H806" s="28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28"/>
      <c r="H807" s="28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28"/>
      <c r="H808" s="28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28"/>
      <c r="H809" s="28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28"/>
      <c r="H810" s="28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28"/>
      <c r="H811" s="28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28"/>
      <c r="H812" s="28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28"/>
      <c r="H813" s="28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28"/>
      <c r="H814" s="28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28"/>
      <c r="H815" s="28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28"/>
      <c r="H816" s="28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28"/>
      <c r="H817" s="28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28"/>
      <c r="H818" s="28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28"/>
      <c r="H819" s="28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28"/>
      <c r="H820" s="28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28"/>
      <c r="H821" s="28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28"/>
      <c r="H822" s="28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28"/>
      <c r="H823" s="28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28"/>
      <c r="H824" s="28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28"/>
      <c r="H825" s="28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28"/>
      <c r="H826" s="28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28"/>
      <c r="H827" s="28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28"/>
      <c r="H828" s="28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28"/>
      <c r="H829" s="28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28"/>
      <c r="H830" s="28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28"/>
      <c r="H831" s="28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28"/>
      <c r="H832" s="28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28"/>
      <c r="H833" s="28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28"/>
      <c r="H834" s="28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28"/>
      <c r="H835" s="28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28"/>
      <c r="H836" s="28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28"/>
      <c r="H837" s="28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28"/>
      <c r="H838" s="28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28"/>
      <c r="H839" s="28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28"/>
      <c r="H840" s="28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28"/>
      <c r="H841" s="28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28"/>
      <c r="H842" s="28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28"/>
      <c r="H843" s="28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28"/>
      <c r="H844" s="28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28"/>
      <c r="H845" s="28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28"/>
      <c r="H846" s="28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28"/>
      <c r="H847" s="28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28"/>
      <c r="H848" s="28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28"/>
      <c r="H849" s="28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28"/>
      <c r="H850" s="28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28"/>
      <c r="H851" s="28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28"/>
      <c r="H852" s="28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28"/>
      <c r="H853" s="28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28"/>
      <c r="H854" s="28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28"/>
      <c r="H855" s="28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28"/>
      <c r="H856" s="28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28"/>
      <c r="H857" s="28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28"/>
      <c r="H858" s="28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28"/>
      <c r="H859" s="28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28"/>
      <c r="H860" s="28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28"/>
      <c r="H861" s="28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28"/>
      <c r="H862" s="28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28"/>
      <c r="H863" s="28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28"/>
      <c r="H864" s="28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28"/>
      <c r="H865" s="28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28"/>
      <c r="H866" s="28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28"/>
      <c r="H867" s="28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28"/>
      <c r="H868" s="28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28"/>
      <c r="H869" s="28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28"/>
      <c r="H870" s="28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28"/>
      <c r="H871" s="28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28"/>
      <c r="H872" s="28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28"/>
      <c r="H873" s="28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28"/>
      <c r="H874" s="28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28"/>
      <c r="H875" s="28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28"/>
      <c r="H876" s="28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28"/>
      <c r="H877" s="28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28"/>
      <c r="H878" s="28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28"/>
      <c r="H879" s="28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28"/>
      <c r="H880" s="28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28"/>
      <c r="H881" s="28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28"/>
      <c r="H882" s="28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28"/>
      <c r="H883" s="28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28"/>
      <c r="H884" s="28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28"/>
      <c r="H885" s="28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28"/>
      <c r="H886" s="28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28"/>
      <c r="H887" s="28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28"/>
      <c r="H888" s="28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28"/>
      <c r="H889" s="28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28"/>
      <c r="H890" s="28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28"/>
      <c r="H891" s="28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28"/>
      <c r="H892" s="28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28"/>
      <c r="H893" s="28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28"/>
      <c r="H894" s="28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28"/>
      <c r="H895" s="28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28"/>
      <c r="H896" s="28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28"/>
      <c r="H897" s="28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28"/>
      <c r="H898" s="28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28"/>
      <c r="H899" s="28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28"/>
      <c r="H900" s="28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28"/>
      <c r="H901" s="28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28"/>
      <c r="H902" s="28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28"/>
      <c r="H903" s="28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28"/>
      <c r="H904" s="28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28"/>
      <c r="H905" s="28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28"/>
      <c r="H906" s="28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28"/>
      <c r="H907" s="28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28"/>
      <c r="H908" s="28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28"/>
      <c r="H909" s="28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28"/>
      <c r="H910" s="28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28"/>
      <c r="H911" s="28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28"/>
      <c r="H912" s="28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28"/>
      <c r="H913" s="28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28"/>
      <c r="H914" s="28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28"/>
      <c r="H915" s="28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28"/>
      <c r="H916" s="28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28"/>
      <c r="H917" s="28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28"/>
      <c r="H918" s="28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28"/>
      <c r="H919" s="28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28"/>
      <c r="H920" s="28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28"/>
      <c r="H921" s="28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28"/>
      <c r="H922" s="28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28"/>
      <c r="H923" s="28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28"/>
      <c r="H924" s="28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28"/>
      <c r="H925" s="28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28"/>
      <c r="H926" s="28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28"/>
      <c r="H927" s="28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28"/>
      <c r="H928" s="28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28"/>
      <c r="H929" s="28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28"/>
      <c r="H930" s="28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28"/>
      <c r="H931" s="28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28"/>
      <c r="H932" s="28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28"/>
      <c r="H933" s="28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28"/>
      <c r="H934" s="28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28"/>
      <c r="H935" s="28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28"/>
      <c r="H936" s="28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28"/>
      <c r="H937" s="28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28"/>
      <c r="H938" s="28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28"/>
      <c r="H939" s="28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28"/>
      <c r="H940" s="28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28"/>
      <c r="H941" s="28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28"/>
      <c r="H942" s="28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28"/>
      <c r="H943" s="28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28"/>
      <c r="H944" s="28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28"/>
      <c r="H945" s="28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28"/>
      <c r="H946" s="28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28"/>
      <c r="H947" s="28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28"/>
      <c r="H948" s="28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28"/>
      <c r="H949" s="28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28"/>
      <c r="H950" s="28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28"/>
      <c r="H951" s="28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28"/>
      <c r="H952" s="28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28"/>
      <c r="H953" s="28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28"/>
      <c r="H954" s="28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28"/>
      <c r="H955" s="28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28"/>
      <c r="H956" s="28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28"/>
      <c r="H957" s="28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28"/>
      <c r="H958" s="28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28"/>
      <c r="H959" s="28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28"/>
      <c r="H960" s="28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28"/>
      <c r="H961" s="28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28"/>
      <c r="H962" s="28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28"/>
      <c r="H963" s="28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28"/>
      <c r="H964" s="28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28"/>
      <c r="H965" s="28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28"/>
      <c r="H966" s="28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28"/>
      <c r="H967" s="28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28"/>
      <c r="H968" s="28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28"/>
      <c r="H969" s="28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28"/>
      <c r="H970" s="28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28"/>
      <c r="H971" s="28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28"/>
      <c r="H972" s="28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28"/>
      <c r="H973" s="28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28"/>
      <c r="H974" s="28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28"/>
      <c r="H975" s="28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28"/>
      <c r="H976" s="28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28"/>
      <c r="H977" s="28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28"/>
      <c r="H978" s="28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28"/>
      <c r="H979" s="28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28"/>
      <c r="H980" s="28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28"/>
      <c r="H981" s="28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28"/>
      <c r="H982" s="28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28"/>
      <c r="H983" s="28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28"/>
      <c r="H984" s="28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28"/>
      <c r="H985" s="28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28"/>
      <c r="H986" s="28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28"/>
      <c r="H987" s="28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28"/>
      <c r="H988" s="28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28"/>
      <c r="H989" s="28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28"/>
      <c r="H990" s="28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28"/>
      <c r="H991" s="28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28"/>
      <c r="H992" s="28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28"/>
      <c r="H993" s="28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28"/>
      <c r="H994" s="28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28"/>
      <c r="H995" s="28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28"/>
      <c r="H996" s="28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28"/>
      <c r="H997" s="28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28"/>
      <c r="H998" s="28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28"/>
      <c r="H999" s="28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28"/>
      <c r="H1000" s="28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25">
      <c r="A1001" s="4"/>
      <c r="B1001" s="4"/>
      <c r="C1001" s="4"/>
      <c r="D1001" s="4"/>
      <c r="E1001" s="4"/>
      <c r="F1001" s="4"/>
      <c r="G1001" s="28"/>
      <c r="H1001" s="28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25">
      <c r="A1002" s="4"/>
      <c r="B1002" s="4"/>
      <c r="C1002" s="4"/>
      <c r="D1002" s="4"/>
      <c r="E1002" s="4"/>
      <c r="F1002" s="4"/>
      <c r="G1002" s="28"/>
      <c r="H1002" s="28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25">
      <c r="A1003" s="4"/>
      <c r="B1003" s="4"/>
      <c r="C1003" s="4"/>
      <c r="D1003" s="4"/>
      <c r="E1003" s="4"/>
      <c r="F1003" s="4"/>
      <c r="G1003" s="28"/>
      <c r="H1003" s="28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25">
      <c r="A1004" s="4"/>
      <c r="B1004" s="4"/>
      <c r="C1004" s="4"/>
      <c r="D1004" s="4"/>
      <c r="E1004" s="4"/>
      <c r="F1004" s="4"/>
      <c r="G1004" s="28"/>
      <c r="H1004" s="28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25">
      <c r="A1005" s="4"/>
      <c r="B1005" s="4"/>
      <c r="C1005" s="4"/>
      <c r="D1005" s="4"/>
      <c r="E1005" s="4"/>
      <c r="F1005" s="4"/>
      <c r="G1005" s="28"/>
      <c r="H1005" s="28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25">
      <c r="A1006" s="4"/>
      <c r="B1006" s="4"/>
      <c r="C1006" s="4"/>
      <c r="D1006" s="4"/>
      <c r="E1006" s="4"/>
      <c r="F1006" s="4"/>
      <c r="G1006" s="28"/>
      <c r="H1006" s="28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25">
      <c r="A1007" s="4"/>
      <c r="B1007" s="4"/>
      <c r="C1007" s="4"/>
      <c r="D1007" s="4"/>
      <c r="E1007" s="4"/>
      <c r="F1007" s="4"/>
      <c r="G1007" s="28"/>
      <c r="H1007" s="28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25">
      <c r="A1008" s="4"/>
      <c r="B1008" s="4"/>
      <c r="C1008" s="4"/>
      <c r="D1008" s="4"/>
      <c r="E1008" s="4"/>
      <c r="F1008" s="4"/>
      <c r="G1008" s="28"/>
      <c r="H1008" s="28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25">
      <c r="A1009" s="4"/>
      <c r="B1009" s="4"/>
      <c r="C1009" s="4"/>
      <c r="D1009" s="4"/>
      <c r="E1009" s="4"/>
      <c r="F1009" s="4"/>
      <c r="G1009" s="28"/>
      <c r="H1009" s="28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25">
      <c r="A1010" s="4"/>
      <c r="B1010" s="4"/>
      <c r="C1010" s="4"/>
      <c r="D1010" s="4"/>
      <c r="E1010" s="4"/>
      <c r="F1010" s="4"/>
      <c r="G1010" s="28"/>
      <c r="H1010" s="28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.75" customHeight="1" x14ac:dyDescent="0.25">
      <c r="A1011" s="4"/>
      <c r="B1011" s="4"/>
      <c r="C1011" s="4"/>
      <c r="D1011" s="4"/>
      <c r="E1011" s="4"/>
      <c r="F1011" s="4"/>
      <c r="G1011" s="28"/>
      <c r="H1011" s="28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.75" customHeight="1" x14ac:dyDescent="0.25">
      <c r="A1012" s="4"/>
      <c r="B1012" s="4"/>
      <c r="C1012" s="4"/>
      <c r="D1012" s="4"/>
      <c r="E1012" s="4"/>
      <c r="F1012" s="4"/>
      <c r="G1012" s="28"/>
      <c r="H1012" s="28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5.75" customHeight="1" x14ac:dyDescent="0.25">
      <c r="A1013" s="4"/>
      <c r="B1013" s="4"/>
      <c r="C1013" s="4"/>
      <c r="D1013" s="4"/>
      <c r="E1013" s="4"/>
      <c r="F1013" s="4"/>
      <c r="G1013" s="28"/>
      <c r="H1013" s="28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5.75" customHeight="1" x14ac:dyDescent="0.25">
      <c r="A1014" s="4"/>
      <c r="B1014" s="4"/>
      <c r="C1014" s="4"/>
      <c r="D1014" s="4"/>
      <c r="E1014" s="4"/>
      <c r="F1014" s="4"/>
      <c r="G1014" s="28"/>
      <c r="H1014" s="28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5.75" customHeight="1" x14ac:dyDescent="0.25">
      <c r="A1015" s="4"/>
      <c r="B1015" s="4"/>
      <c r="C1015" s="4"/>
      <c r="D1015" s="4"/>
      <c r="E1015" s="4"/>
      <c r="F1015" s="4"/>
      <c r="G1015" s="28"/>
      <c r="H1015" s="28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5.75" customHeight="1" x14ac:dyDescent="0.25">
      <c r="A1016" s="4"/>
      <c r="B1016" s="4"/>
      <c r="C1016" s="4"/>
      <c r="D1016" s="4"/>
      <c r="E1016" s="4"/>
      <c r="F1016" s="4"/>
      <c r="G1016" s="28"/>
      <c r="H1016" s="28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5.75" customHeight="1" x14ac:dyDescent="0.25">
      <c r="A1017" s="4"/>
      <c r="B1017" s="4"/>
      <c r="C1017" s="4"/>
      <c r="D1017" s="4"/>
      <c r="E1017" s="4"/>
      <c r="F1017" s="4"/>
      <c r="G1017" s="28"/>
      <c r="H1017" s="28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5.75" customHeight="1" x14ac:dyDescent="0.25">
      <c r="A1018" s="4"/>
      <c r="B1018" s="4"/>
      <c r="C1018" s="4"/>
      <c r="D1018" s="4"/>
      <c r="E1018" s="4"/>
      <c r="F1018" s="4"/>
      <c r="G1018" s="28"/>
      <c r="H1018" s="28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5.75" customHeight="1" x14ac:dyDescent="0.25">
      <c r="A1019" s="4"/>
      <c r="B1019" s="4"/>
      <c r="C1019" s="4"/>
      <c r="D1019" s="4"/>
      <c r="E1019" s="4"/>
      <c r="F1019" s="4"/>
      <c r="G1019" s="28"/>
      <c r="H1019" s="28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</sheetData>
  <mergeCells count="70">
    <mergeCell ref="A8:J8"/>
    <mergeCell ref="J5:J6"/>
    <mergeCell ref="K5:K6"/>
    <mergeCell ref="A1:J1"/>
    <mergeCell ref="A2:J2"/>
    <mergeCell ref="A3:J3"/>
    <mergeCell ref="G4:J4"/>
    <mergeCell ref="A5:A6"/>
    <mergeCell ref="B5:B6"/>
    <mergeCell ref="C5:C6"/>
    <mergeCell ref="D5:D6"/>
    <mergeCell ref="E5:E6"/>
    <mergeCell ref="F5:F6"/>
    <mergeCell ref="G5:H5"/>
    <mergeCell ref="I5:I6"/>
    <mergeCell ref="A9:A10"/>
    <mergeCell ref="B9:B10"/>
    <mergeCell ref="C9:C10"/>
    <mergeCell ref="D9:D10"/>
    <mergeCell ref="E9:E10"/>
    <mergeCell ref="A12:A13"/>
    <mergeCell ref="B12:B13"/>
    <mergeCell ref="C12:C13"/>
    <mergeCell ref="D12:D13"/>
    <mergeCell ref="E12:E13"/>
    <mergeCell ref="A15:A16"/>
    <mergeCell ref="B15:B16"/>
    <mergeCell ref="C15:C16"/>
    <mergeCell ref="D15:D16"/>
    <mergeCell ref="E15:E16"/>
    <mergeCell ref="A19:A20"/>
    <mergeCell ref="B19:B20"/>
    <mergeCell ref="C19:C20"/>
    <mergeCell ref="D19:D20"/>
    <mergeCell ref="E19:E20"/>
    <mergeCell ref="A21:A23"/>
    <mergeCell ref="B21:B23"/>
    <mergeCell ref="C21:C23"/>
    <mergeCell ref="D21:D23"/>
    <mergeCell ref="E21:E23"/>
    <mergeCell ref="B25:B26"/>
    <mergeCell ref="C25:C26"/>
    <mergeCell ref="D25:D26"/>
    <mergeCell ref="E25:E26"/>
    <mergeCell ref="A30:A32"/>
    <mergeCell ref="B30:B32"/>
    <mergeCell ref="C30:C32"/>
    <mergeCell ref="D30:D32"/>
    <mergeCell ref="E30:E32"/>
    <mergeCell ref="I25:I26"/>
    <mergeCell ref="I30:I32"/>
    <mergeCell ref="G25:G26"/>
    <mergeCell ref="G30:G32"/>
    <mergeCell ref="H9:H10"/>
    <mergeCell ref="H12:H13"/>
    <mergeCell ref="H15:H16"/>
    <mergeCell ref="H19:H20"/>
    <mergeCell ref="H21:H23"/>
    <mergeCell ref="H25:H26"/>
    <mergeCell ref="H30:H32"/>
    <mergeCell ref="G9:G10"/>
    <mergeCell ref="G12:G13"/>
    <mergeCell ref="G15:G16"/>
    <mergeCell ref="G19:G20"/>
    <mergeCell ref="G21:G23"/>
    <mergeCell ref="I9:I10"/>
    <mergeCell ref="I12:I13"/>
    <mergeCell ref="I15:I16"/>
    <mergeCell ref="I19:I20"/>
    <mergeCell ref="I21:I23"/>
  </mergeCells>
  <hyperlinks>
    <hyperlink ref="F9" r:id="rId1" display="https://prozorro.gov.ua/search/tender?text=UA-2021-08-16-001129-b_x000a_"/>
    <hyperlink ref="F14" r:id="rId2" display="https://prozorro.gov.ua/search/tender?text=UA-2021-05-17-002880-a"/>
    <hyperlink ref="F28" r:id="rId3" display="https://prozorro.gov.ua/search/tender?text=UA-2021-03-10-010923-b"/>
    <hyperlink ref="F29" r:id="rId4" display="https://prozorro.gov.ua/search/tender?text=UA-2021-03-10-010976-b"/>
    <hyperlink ref="F27" r:id="rId5" display="https://prozorro.gov.ua/search/tender?text=UA-2021-03-10-010952-b"/>
    <hyperlink ref="F26" r:id="rId6" display="https://prozorro.gov.ua/search/tender?text=UA-2021-05-18-006469-c"/>
  </hyperlinks>
  <pageMargins left="0.23622047244094491" right="0.23622047244094491" top="0.35433070866141736" bottom="0.35433070866141736" header="0" footer="0"/>
  <pageSetup paperSize="9" scale="4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проєкти-переможці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Vika</cp:lastModifiedBy>
  <cp:lastPrinted>2022-01-28T11:20:25Z</cp:lastPrinted>
  <dcterms:created xsi:type="dcterms:W3CDTF">2018-05-21T07:53:57Z</dcterms:created>
  <dcterms:modified xsi:type="dcterms:W3CDTF">2022-01-28T11:34:04Z</dcterms:modified>
</cp:coreProperties>
</file>