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\\426-b-3\общее\"/>
    </mc:Choice>
  </mc:AlternateContent>
  <bookViews>
    <workbookView xWindow="0" yWindow="60" windowWidth="24000" windowHeight="9570"/>
  </bookViews>
  <sheets>
    <sheet name="РІЧНИЙ" sheetId="5" r:id="rId1"/>
  </sheets>
  <calcPr calcId="162913"/>
</workbook>
</file>

<file path=xl/calcChain.xml><?xml version="1.0" encoding="utf-8"?>
<calcChain xmlns="http://schemas.openxmlformats.org/spreadsheetml/2006/main">
  <c r="H29" i="5" l="1"/>
  <c r="H28" i="5"/>
  <c r="H26" i="5"/>
  <c r="H30" i="5"/>
  <c r="H31" i="5"/>
  <c r="H32" i="5"/>
  <c r="H33" i="5"/>
  <c r="H37" i="5"/>
  <c r="H34" i="5"/>
  <c r="H35" i="5"/>
  <c r="H24" i="5"/>
  <c r="H23" i="5"/>
  <c r="H22" i="5"/>
  <c r="H21" i="5"/>
  <c r="H20" i="5"/>
  <c r="H19" i="5"/>
  <c r="I42" i="5"/>
  <c r="H25" i="5" l="1"/>
  <c r="H18" i="5" l="1"/>
  <c r="H17" i="5"/>
  <c r="H16" i="5"/>
  <c r="H15" i="5"/>
  <c r="H14" i="5"/>
  <c r="H13" i="5"/>
  <c r="H12" i="5"/>
  <c r="H11" i="5"/>
  <c r="H10" i="5"/>
  <c r="J42" i="5" l="1"/>
  <c r="J41" i="5"/>
  <c r="I41" i="5"/>
  <c r="J40" i="5"/>
  <c r="I40" i="5"/>
  <c r="J39" i="5"/>
  <c r="I39" i="5"/>
  <c r="J38" i="5"/>
  <c r="I38" i="5" l="1"/>
</calcChain>
</file>

<file path=xl/sharedStrings.xml><?xml version="1.0" encoding="utf-8"?>
<sst xmlns="http://schemas.openxmlformats.org/spreadsheetml/2006/main" count="208" uniqueCount="97">
  <si>
    <t>№ з/п</t>
  </si>
  <si>
    <t>Адреса реалізації проекту</t>
  </si>
  <si>
    <t>Х</t>
  </si>
  <si>
    <t>(відповідний звітний період)</t>
  </si>
  <si>
    <t>Номер проекту</t>
  </si>
  <si>
    <t xml:space="preserve"> Назва проекту</t>
  </si>
  <si>
    <t>Заходи, які не вдалося реалізувати, або було реалізовано іншим чином</t>
  </si>
  <si>
    <t>Бюджет проекту</t>
  </si>
  <si>
    <t>Команда проекту (ПІП лідера Команди)</t>
  </si>
  <si>
    <t>Погодження з лідером Команди проекту тендерної документації (технічного завдання) (дата)</t>
  </si>
  <si>
    <t>Загальний опис результатів проекту, опис робіт та послуг, які було проведено та надано, їх послідовність</t>
  </si>
  <si>
    <t xml:space="preserve"> Замовник (розпорядник нижчого рівня або одержувач коштів бюджету м. Києва)</t>
  </si>
  <si>
    <t>Фотозвіт щодо результату реалізації проекту та інформаційного знаку</t>
  </si>
  <si>
    <t>Річний звіт реалізації проектів-переможців за рахунок коштів "Громадського бюджету міста Києва"</t>
  </si>
  <si>
    <t>плановий, тис.грн.</t>
  </si>
  <si>
    <t>фактичний, тис.грн.</t>
  </si>
  <si>
    <t>Причини недотримання термінів та відхилення від визначених бюджетів</t>
  </si>
  <si>
    <t>Посилання на закупівлю товарів, робіт чи послуг на "Prozorro"</t>
  </si>
  <si>
    <t>Головний розпорядник бюджетних коштів -  Святошинська районна в місті Києві державна адміністрація</t>
  </si>
  <si>
    <t>Відділ культури та охорони культурної спадщини Святошинської районної в місті Києві державної адміністрації</t>
  </si>
  <si>
    <t>-</t>
  </si>
  <si>
    <t>Ярослав Федорук             093-393-69-72</t>
  </si>
  <si>
    <t>Управління будівництва, архітектури та землекористування Святошинської районної в місті Києві державної адміністрації</t>
  </si>
  <si>
    <t>Всього:</t>
  </si>
  <si>
    <t>Всього УБАЗ</t>
  </si>
  <si>
    <t>Всього ВКТОКС</t>
  </si>
  <si>
    <t xml:space="preserve">за підсумками  2020 року    </t>
  </si>
  <si>
    <t>м. Київ,просп. Леся Курбаса (50-річчя Жовтня), 10Є</t>
  </si>
  <si>
    <t>Допомога в закупці баяну та народних костюмів для дитячого ансамблю народної пісні КДМШ № 23</t>
  </si>
  <si>
    <t>Забезпечення необхідним концертним обладнанням (баяном) Дитячого ансамблю народної пісні</t>
  </si>
  <si>
    <t xml:space="preserve"> "Спортивно-ігрові комплекси" на території молодшої школи ліцею 198 "Еко"</t>
  </si>
  <si>
    <t xml:space="preserve">бульв. Ромена Роллана, 9А, Київ </t>
  </si>
  <si>
    <t xml:space="preserve"> "Сучасний кабінет біології" СЗШ № 288</t>
  </si>
  <si>
    <t>вул.Ірпінська 68А</t>
  </si>
  <si>
    <t>вул. Зодчих 22</t>
  </si>
  <si>
    <t>Придбання обладнання для кабінету біології (персональний компютер, багатофункціональний пристрій, мікроскопи, набори мікропрепаратів, штативи, набір біологія (вчительський та учнівський)</t>
  </si>
  <si>
    <t>"Танець єднає Україну" -пошив костюмів ансамблю танцю "Вітамінчики"</t>
  </si>
  <si>
    <t>вул. Симиренка 5Б</t>
  </si>
  <si>
    <t xml:space="preserve"> "Здорові та щасливі" Фізкультурне обладнання для ДНЗ № 587</t>
  </si>
  <si>
    <t xml:space="preserve">вул. Академіка Булаховського, 32А </t>
  </si>
  <si>
    <t xml:space="preserve">просп. Академіка Корольова, 12М </t>
  </si>
  <si>
    <t>Марина-Вікторія Голинська</t>
  </si>
  <si>
    <t xml:space="preserve"> вул. Тулузи, 11, 13, 15</t>
  </si>
  <si>
    <t xml:space="preserve">Улаштовано: 
Лавки,
Урни.
</t>
  </si>
  <si>
    <t>Благоустрій Борщагівки, вул. Гната Юри, 10-А, 14, 14-А</t>
  </si>
  <si>
    <t>вул. Гната Юри, 10-А, 14, 14-А</t>
  </si>
  <si>
    <t>вул. Гната Юри, 6, 6-А, 10</t>
  </si>
  <si>
    <t>вул. Гната Юри, 8, 12</t>
  </si>
  <si>
    <t>Світлана Тарасовська</t>
  </si>
  <si>
    <t>вул. Гната Юри, 16, 18</t>
  </si>
  <si>
    <t>вул. Якуба Коласа, 2, 4-А, 6, 6-Б, 8-В, 12</t>
  </si>
  <si>
    <t>Гната Юри, 8</t>
  </si>
  <si>
    <t xml:space="preserve">Улаштовано: 
Спортивний майданчик воркаут
</t>
  </si>
  <si>
    <t>просп. Леся Курбаса, 12</t>
  </si>
  <si>
    <t>вул. Гната Юри, 2/12</t>
  </si>
  <si>
    <t>вул. Рахманінова, 30/13</t>
  </si>
  <si>
    <t>Проект реалізувати у 2020 році неможливо. Відповідно до пропозиції депутата КМР Т. Козака до поправок до проекту рішення КМР "Про бюджет міста Києва на 2021 рік", планується реалізація проекту у 2021 році зі зміною локації майданчика та додаткового фінансування.</t>
  </si>
  <si>
    <t>просп. Академіка Палладіна, 13</t>
  </si>
  <si>
    <t>Ольга Павловська</t>
  </si>
  <si>
    <t xml:space="preserve">Улаштовано: 
Дитячий майданчик
</t>
  </si>
  <si>
    <t>Жанна Галюк</t>
  </si>
  <si>
    <t>Управління  молоді та спорту Святошинської районної в місті Києві державної адміністрації</t>
  </si>
  <si>
    <t>Управління освіти Святошинської районної в місті Києві державної адміністрації</t>
  </si>
  <si>
    <t xml:space="preserve"> 31.03.2020
</t>
  </si>
  <si>
    <t>Встановлено дитячий ігровий майданчик з елементами спортивного комплексу (гімнастичний комплекс, лавки-столики, футбольні ворота, покриття футбольного поля, спортивні комплекси "Лабіринт", "Мрія", "КУБ-ДМ" тощо)</t>
  </si>
  <si>
    <t>Облаштувано шкільний кабінет біології  сучасними приладами наукових досліджень (оптичні прилади, мікроскопи, компютерне і мультимедійне обладнання з біології, лабораторне обладнання і мікропрепарати)</t>
  </si>
  <si>
    <t>Облаштувано шкільний кабінет інформатики  сучасною технікою, мультимедійним обладнанням (проектор, інтерактивна дошка, неттопи для вчителя та учнів, монітор тощо)</t>
  </si>
  <si>
    <t>Пошито костюми для ансамблю танцю "Вітамінчики"</t>
  </si>
  <si>
    <t>Придбано спортивний інвентар ті ігор (пуфи, блоки, тренажери, вилимки, доріжки, сухий басейн, футбольні ворота, мячі, набори мішечків та весела фізкультура, система обладнання для занять в залі, волейбольна сітка тощо)</t>
  </si>
  <si>
    <t>Замінено вікна у ЗЗСО № 254</t>
  </si>
  <si>
    <t>Придбано баян та народні костюми</t>
  </si>
  <si>
    <t xml:space="preserve">Придбано баян </t>
  </si>
  <si>
    <t>Ушакова,12А</t>
  </si>
  <si>
    <t xml:space="preserve"> Кабінет інформатики СЗШ № 288</t>
  </si>
  <si>
    <t xml:space="preserve"> Кабінет біології сучасне освітнє середовище вчителя та учнів спеціалізованої школи № 196</t>
  </si>
  <si>
    <t xml:space="preserve"> "Заміна вікон у закладі загальної середньої освіти № 254 м. Києва"</t>
  </si>
  <si>
    <t xml:space="preserve"> Розвиток TAEKWON-DO ITF у Святошинському районі </t>
  </si>
  <si>
    <t xml:space="preserve"> Святошинці на Кубку Києва 2020 з TAEKWON-DO ITF, вул.  Ушакова,12А</t>
  </si>
  <si>
    <t>"Благоустрій Борщагівки"</t>
  </si>
  <si>
    <t>"Спортивний майданчик за адресою просп. Леся Курбаса, 12"</t>
  </si>
  <si>
    <t>"Спортивний майданчик за адресою вулиця Гната Юри 2/12"</t>
  </si>
  <si>
    <t>"Дитячий майданчик на пр. Палладіна, 13"</t>
  </si>
  <si>
    <t>"Капітальний ремонт існуючого дитячого майданчика"</t>
  </si>
  <si>
    <t xml:space="preserve">31.03.2020
</t>
  </si>
  <si>
    <t>Всього УО</t>
  </si>
  <si>
    <t>Всього УМС</t>
  </si>
  <si>
    <t>вул. Гната Юри, 2/12, 4</t>
  </si>
  <si>
    <t>"Спортивний майданчик за адресою Гната Юри, 8"</t>
  </si>
  <si>
    <t xml:space="preserve"> Оксана Литвин
</t>
  </si>
  <si>
    <t xml:space="preserve">Ольга Павловська
</t>
  </si>
  <si>
    <t xml:space="preserve">Оксана Попович
</t>
  </si>
  <si>
    <t xml:space="preserve">Олег Мельник
</t>
  </si>
  <si>
    <t xml:space="preserve">Тетяна Мотора
</t>
  </si>
  <si>
    <t xml:space="preserve"> Вікторія Карташова </t>
  </si>
  <si>
    <t xml:space="preserve">Ярослав Федорук             </t>
  </si>
  <si>
    <t xml:space="preserve">Придбано спортивну форму
</t>
  </si>
  <si>
    <t>Придбано спортивну форму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</si>
</sst>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dd/mm/yy;@"/>
    <numFmt numFmtId="165" formatCode="0.000"/>
  </numFmts>
  <fonts count="14" x14ac:knownFonts="1">
    <font>
      <sz val="11"/>
      <color theme="1"/>
      <name val="Calibri"/>
      <family val="2"/>
      <charset val="204"/>
      <scheme val="minor"/>
    </font>
    <font>
      <sz val="11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6"/>
      <color rgb="FF000000"/>
      <name val="Times New Roman"/>
      <family val="1"/>
      <charset val="204"/>
    </font>
    <font>
      <sz val="12"/>
      <color rgb="FF000000"/>
      <name val="Times New Roman"/>
      <family val="1"/>
      <charset val="204"/>
    </font>
    <font>
      <sz val="10"/>
      <color theme="1"/>
      <name val="Times New Roman"/>
      <family val="1"/>
      <charset val="204"/>
    </font>
    <font>
      <sz val="10"/>
      <name val="Times New Roman"/>
      <family val="1"/>
      <charset val="204"/>
    </font>
    <font>
      <sz val="10"/>
      <color rgb="FF000000"/>
      <name val="Times New Roman"/>
      <family val="1"/>
      <charset val="204"/>
    </font>
    <font>
      <u/>
      <sz val="11"/>
      <color theme="10"/>
      <name val="Calibri"/>
      <family val="2"/>
      <charset val="204"/>
      <scheme val="minor"/>
    </font>
    <font>
      <sz val="11"/>
      <color indexed="8"/>
      <name val="Calibri"/>
      <family val="2"/>
      <charset val="204"/>
    </font>
    <font>
      <sz val="16"/>
      <color theme="1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u/>
      <sz val="10"/>
      <color theme="10"/>
      <name val="Calibri"/>
      <family val="2"/>
      <charset val="204"/>
      <scheme val="minor"/>
    </font>
    <font>
      <sz val="9"/>
      <color theme="1"/>
      <name val="Times New Roman"/>
      <family val="1"/>
      <charset val="204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/>
        <bgColor rgb="FFFFFFCC"/>
      </patternFill>
    </fill>
    <fill>
      <patternFill patternType="solid">
        <fgColor rgb="FFFFFFFF"/>
        <bgColor rgb="FFFFFFCC"/>
      </patternFill>
    </fill>
  </fills>
  <borders count="1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3">
    <xf numFmtId="0" fontId="0" fillId="0" borderId="0"/>
    <xf numFmtId="0" fontId="8" fillId="0" borderId="0" applyNumberFormat="0" applyFill="0" applyBorder="0" applyAlignment="0" applyProtection="0"/>
    <xf numFmtId="0" fontId="9" fillId="0" borderId="0"/>
  </cellStyleXfs>
  <cellXfs count="112">
    <xf numFmtId="0" fontId="0" fillId="0" borderId="0" xfId="0"/>
    <xf numFmtId="0" fontId="1" fillId="0" borderId="0" xfId="0" applyFont="1" applyFill="1"/>
    <xf numFmtId="0" fontId="2" fillId="0" borderId="1" xfId="0" applyFont="1" applyFill="1" applyBorder="1" applyAlignment="1">
      <alignment horizontal="center" vertical="center" wrapText="1"/>
    </xf>
    <xf numFmtId="0" fontId="2" fillId="0" borderId="0" xfId="0" applyFont="1" applyFill="1" applyAlignment="1">
      <alignment horizontal="center"/>
    </xf>
    <xf numFmtId="0" fontId="2" fillId="0" borderId="1" xfId="0" applyFont="1" applyFill="1" applyBorder="1" applyAlignment="1">
      <alignment horizontal="center"/>
    </xf>
    <xf numFmtId="0" fontId="4" fillId="0" borderId="0" xfId="0" applyFont="1" applyAlignment="1">
      <alignment horizontal="center" vertical="center" wrapText="1"/>
    </xf>
    <xf numFmtId="0" fontId="5" fillId="0" borderId="0" xfId="0" applyFont="1"/>
    <xf numFmtId="0" fontId="2" fillId="2" borderId="1" xfId="0" applyFont="1" applyFill="1" applyBorder="1" applyAlignment="1">
      <alignment horizontal="center" vertical="top" wrapText="1"/>
    </xf>
    <xf numFmtId="0" fontId="5" fillId="0" borderId="1" xfId="0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 wrapText="1"/>
    </xf>
    <xf numFmtId="164" fontId="6" fillId="0" borderId="1" xfId="0" applyNumberFormat="1" applyFont="1" applyBorder="1" applyAlignment="1">
      <alignment horizontal="center" vertical="center" wrapText="1"/>
    </xf>
    <xf numFmtId="165" fontId="6" fillId="2" borderId="1" xfId="0" applyNumberFormat="1" applyFont="1" applyFill="1" applyBorder="1" applyAlignment="1">
      <alignment horizontal="center" vertical="center" wrapText="1"/>
    </xf>
    <xf numFmtId="4" fontId="5" fillId="0" borderId="1" xfId="0" applyNumberFormat="1" applyFont="1" applyFill="1" applyBorder="1" applyAlignment="1">
      <alignment horizontal="center" vertical="center"/>
    </xf>
    <xf numFmtId="4" fontId="5" fillId="0" borderId="1" xfId="0" applyNumberFormat="1" applyFont="1" applyFill="1" applyBorder="1" applyAlignment="1">
      <alignment horizontal="left" vertical="center" wrapText="1"/>
    </xf>
    <xf numFmtId="0" fontId="5" fillId="0" borderId="1" xfId="0" applyFont="1" applyFill="1" applyBorder="1" applyAlignment="1">
      <alignment horizontal="center" vertical="center"/>
    </xf>
    <xf numFmtId="3" fontId="6" fillId="2" borderId="1" xfId="0" applyNumberFormat="1" applyFont="1" applyFill="1" applyBorder="1" applyAlignment="1">
      <alignment horizontal="center" vertical="center" wrapText="1"/>
    </xf>
    <xf numFmtId="2" fontId="7" fillId="2" borderId="1" xfId="0" applyNumberFormat="1" applyFont="1" applyFill="1" applyBorder="1" applyAlignment="1">
      <alignment horizontal="center" vertical="center" wrapText="1"/>
    </xf>
    <xf numFmtId="4" fontId="5" fillId="0" borderId="1" xfId="0" applyNumberFormat="1" applyFont="1" applyFill="1" applyBorder="1" applyAlignment="1">
      <alignment horizontal="center" vertical="center"/>
    </xf>
    <xf numFmtId="4" fontId="8" fillId="0" borderId="1" xfId="1" applyNumberFormat="1" applyFill="1" applyBorder="1" applyAlignment="1">
      <alignment horizontal="center" vertical="center" wrapText="1"/>
    </xf>
    <xf numFmtId="4" fontId="8" fillId="0" borderId="7" xfId="1" applyNumberFormat="1" applyFill="1" applyBorder="1" applyAlignment="1">
      <alignment horizontal="center" vertical="center" wrapText="1"/>
    </xf>
    <xf numFmtId="0" fontId="8" fillId="0" borderId="1" xfId="1" applyFill="1" applyBorder="1" applyAlignment="1">
      <alignment horizontal="center" vertical="center" wrapText="1"/>
    </xf>
    <xf numFmtId="0" fontId="10" fillId="0" borderId="0" xfId="0" applyFont="1" applyFill="1"/>
    <xf numFmtId="0" fontId="6" fillId="0" borderId="1" xfId="0" applyFont="1" applyBorder="1" applyAlignment="1">
      <alignment horizontal="center" vertical="center" wrapText="1"/>
    </xf>
    <xf numFmtId="4" fontId="8" fillId="0" borderId="1" xfId="1" applyNumberForma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4" fontId="5" fillId="0" borderId="1" xfId="0" applyNumberFormat="1" applyFont="1" applyFill="1" applyBorder="1" applyAlignment="1">
      <alignment horizontal="center" vertical="center"/>
    </xf>
    <xf numFmtId="4" fontId="8" fillId="0" borderId="1" xfId="1" applyNumberForma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0" fontId="6" fillId="2" borderId="5" xfId="0" applyFont="1" applyFill="1" applyBorder="1" applyAlignment="1">
      <alignment horizontal="center" vertical="center" wrapText="1"/>
    </xf>
    <xf numFmtId="0" fontId="6" fillId="2" borderId="7" xfId="0" applyFont="1" applyFill="1" applyBorder="1" applyAlignment="1">
      <alignment horizontal="center" vertical="center" wrapText="1"/>
    </xf>
    <xf numFmtId="0" fontId="6" fillId="2" borderId="6" xfId="0" applyFont="1" applyFill="1" applyBorder="1" applyAlignment="1">
      <alignment horizontal="center" vertical="center" wrapText="1"/>
    </xf>
    <xf numFmtId="14" fontId="7" fillId="0" borderId="1" xfId="0" applyNumberFormat="1" applyFont="1" applyBorder="1" applyAlignment="1">
      <alignment horizontal="center" vertical="center" wrapText="1"/>
    </xf>
    <xf numFmtId="165" fontId="7" fillId="0" borderId="1" xfId="0" applyNumberFormat="1" applyFont="1" applyBorder="1" applyAlignment="1">
      <alignment horizontal="center" vertical="center"/>
    </xf>
    <xf numFmtId="2" fontId="7" fillId="3" borderId="1" xfId="0" applyNumberFormat="1" applyFont="1" applyFill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5" fillId="0" borderId="7" xfId="0" applyFont="1" applyFill="1" applyBorder="1" applyAlignment="1">
      <alignment horizontal="center" vertical="center" wrapText="1"/>
    </xf>
    <xf numFmtId="0" fontId="7" fillId="4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14" fontId="11" fillId="0" borderId="1" xfId="0" applyNumberFormat="1" applyFont="1" applyBorder="1" applyAlignment="1">
      <alignment horizontal="center" vertical="center" wrapText="1"/>
    </xf>
    <xf numFmtId="0" fontId="7" fillId="0" borderId="1" xfId="0" applyFont="1" applyBorder="1" applyAlignment="1">
      <alignment horizontal="left" vertical="center" wrapText="1"/>
    </xf>
    <xf numFmtId="0" fontId="6" fillId="4" borderId="1" xfId="0" applyFont="1" applyFill="1" applyBorder="1" applyAlignment="1">
      <alignment horizontal="left" vertical="center" wrapText="1"/>
    </xf>
    <xf numFmtId="0" fontId="6" fillId="4" borderId="1" xfId="0" applyFont="1" applyFill="1" applyBorder="1" applyAlignment="1">
      <alignment horizontal="center" vertical="center" wrapText="1"/>
    </xf>
    <xf numFmtId="14" fontId="12" fillId="0" borderId="1" xfId="1" applyNumberFormat="1" applyFont="1" applyFill="1" applyBorder="1" applyAlignment="1">
      <alignment horizontal="center" vertical="center" wrapText="1"/>
    </xf>
    <xf numFmtId="0" fontId="12" fillId="0" borderId="1" xfId="1" applyFont="1" applyBorder="1" applyAlignment="1">
      <alignment horizontal="center" vertical="center" wrapText="1"/>
    </xf>
    <xf numFmtId="3" fontId="8" fillId="2" borderId="1" xfId="1" applyNumberFormat="1" applyFill="1" applyBorder="1" applyAlignment="1">
      <alignment horizontal="center" vertical="center" wrapText="1"/>
    </xf>
    <xf numFmtId="4" fontId="13" fillId="0" borderId="1" xfId="0" applyNumberFormat="1" applyFont="1" applyFill="1" applyBorder="1" applyAlignment="1">
      <alignment horizontal="left" vertical="center" wrapText="1"/>
    </xf>
    <xf numFmtId="14" fontId="12" fillId="0" borderId="7" xfId="1" applyNumberFormat="1" applyFont="1" applyFill="1" applyBorder="1" applyAlignment="1">
      <alignment horizontal="center" vertical="center" wrapText="1"/>
    </xf>
    <xf numFmtId="14" fontId="12" fillId="0" borderId="8" xfId="1" applyNumberFormat="1" applyFont="1" applyFill="1" applyBorder="1" applyAlignment="1">
      <alignment horizontal="center" vertical="center" wrapText="1"/>
    </xf>
    <xf numFmtId="14" fontId="12" fillId="0" borderId="6" xfId="1" applyNumberFormat="1" applyFont="1" applyFill="1" applyBorder="1" applyAlignment="1">
      <alignment horizontal="center" vertical="center" wrapText="1"/>
    </xf>
    <xf numFmtId="0" fontId="8" fillId="0" borderId="1" xfId="1" applyBorder="1" applyAlignment="1">
      <alignment horizontal="center" vertical="center" wrapText="1"/>
    </xf>
    <xf numFmtId="165" fontId="7" fillId="0" borderId="1" xfId="2" applyNumberFormat="1" applyFont="1" applyBorder="1" applyAlignment="1">
      <alignment horizontal="center" vertical="center"/>
    </xf>
    <xf numFmtId="165" fontId="4" fillId="0" borderId="1" xfId="2" applyNumberFormat="1" applyFont="1" applyBorder="1" applyAlignment="1">
      <alignment horizontal="center" vertical="center"/>
    </xf>
    <xf numFmtId="165" fontId="7" fillId="4" borderId="1" xfId="2" applyNumberFormat="1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2" fillId="0" borderId="7" xfId="0" applyFont="1" applyFill="1" applyBorder="1" applyAlignment="1">
      <alignment horizontal="center" vertical="top" wrapText="1"/>
    </xf>
    <xf numFmtId="0" fontId="2" fillId="0" borderId="8" xfId="0" applyFont="1" applyFill="1" applyBorder="1" applyAlignment="1">
      <alignment horizontal="center" vertical="top" wrapText="1"/>
    </xf>
    <xf numFmtId="0" fontId="2" fillId="0" borderId="6" xfId="0" applyFont="1" applyFill="1" applyBorder="1" applyAlignment="1">
      <alignment horizontal="center" vertical="top" wrapText="1"/>
    </xf>
    <xf numFmtId="4" fontId="5" fillId="0" borderId="7" xfId="0" applyNumberFormat="1" applyFont="1" applyFill="1" applyBorder="1" applyAlignment="1">
      <alignment horizontal="center" vertical="center"/>
    </xf>
    <xf numFmtId="4" fontId="5" fillId="0" borderId="6" xfId="0" applyNumberFormat="1" applyFont="1" applyFill="1" applyBorder="1" applyAlignment="1">
      <alignment horizontal="center" vertical="center"/>
    </xf>
    <xf numFmtId="0" fontId="2" fillId="0" borderId="3" xfId="0" applyFont="1" applyFill="1" applyBorder="1" applyAlignment="1">
      <alignment horizontal="center" vertical="center" wrapText="1"/>
    </xf>
    <xf numFmtId="0" fontId="2" fillId="0" borderId="4" xfId="0" applyFont="1" applyFill="1" applyBorder="1" applyAlignment="1">
      <alignment horizontal="center" vertical="center" wrapText="1"/>
    </xf>
    <xf numFmtId="0" fontId="2" fillId="0" borderId="5" xfId="0" applyFont="1" applyFill="1" applyBorder="1" applyAlignment="1">
      <alignment horizontal="center" vertical="center" wrapText="1"/>
    </xf>
    <xf numFmtId="0" fontId="5" fillId="0" borderId="7" xfId="0" applyFont="1" applyFill="1" applyBorder="1" applyAlignment="1">
      <alignment horizontal="center" vertical="center"/>
    </xf>
    <xf numFmtId="0" fontId="5" fillId="0" borderId="6" xfId="0" applyFont="1" applyFill="1" applyBorder="1" applyAlignment="1">
      <alignment horizontal="center" vertical="center"/>
    </xf>
    <xf numFmtId="0" fontId="5" fillId="0" borderId="7" xfId="0" applyFont="1" applyFill="1" applyBorder="1" applyAlignment="1">
      <alignment horizontal="center" vertical="center" wrapText="1"/>
    </xf>
    <xf numFmtId="0" fontId="5" fillId="0" borderId="8" xfId="0" applyFont="1" applyFill="1" applyBorder="1" applyAlignment="1">
      <alignment horizontal="center" vertical="center" wrapText="1"/>
    </xf>
    <xf numFmtId="0" fontId="6" fillId="0" borderId="7" xfId="0" applyFont="1" applyBorder="1" applyAlignment="1">
      <alignment horizontal="center" vertical="center" wrapText="1"/>
    </xf>
    <xf numFmtId="0" fontId="6" fillId="0" borderId="6" xfId="0" applyFont="1" applyBorder="1" applyAlignment="1">
      <alignment horizontal="center" vertical="center" wrapText="1"/>
    </xf>
    <xf numFmtId="0" fontId="6" fillId="0" borderId="8" xfId="0" applyFont="1" applyBorder="1" applyAlignment="1">
      <alignment horizontal="center" vertical="center" wrapText="1"/>
    </xf>
    <xf numFmtId="164" fontId="6" fillId="0" borderId="7" xfId="0" applyNumberFormat="1" applyFont="1" applyFill="1" applyBorder="1" applyAlignment="1">
      <alignment horizontal="center" vertical="center" wrapText="1"/>
    </xf>
    <xf numFmtId="164" fontId="6" fillId="0" borderId="8" xfId="0" applyNumberFormat="1" applyFont="1" applyFill="1" applyBorder="1" applyAlignment="1">
      <alignment horizontal="center" vertical="center" wrapText="1"/>
    </xf>
    <xf numFmtId="164" fontId="6" fillId="0" borderId="6" xfId="0" applyNumberFormat="1" applyFont="1" applyFill="1" applyBorder="1" applyAlignment="1">
      <alignment horizontal="center" vertical="center" wrapText="1"/>
    </xf>
    <xf numFmtId="0" fontId="6" fillId="0" borderId="7" xfId="0" applyFont="1" applyFill="1" applyBorder="1" applyAlignment="1">
      <alignment horizontal="center" vertical="center" wrapText="1"/>
    </xf>
    <xf numFmtId="0" fontId="6" fillId="0" borderId="8" xfId="0" applyFont="1" applyFill="1" applyBorder="1" applyAlignment="1">
      <alignment horizontal="center" vertical="center" wrapText="1"/>
    </xf>
    <xf numFmtId="0" fontId="6" fillId="0" borderId="6" xfId="0" applyFont="1" applyFill="1" applyBorder="1" applyAlignment="1">
      <alignment horizontal="center" vertical="center" wrapText="1"/>
    </xf>
    <xf numFmtId="3" fontId="6" fillId="0" borderId="7" xfId="0" applyNumberFormat="1" applyFont="1" applyFill="1" applyBorder="1" applyAlignment="1">
      <alignment horizontal="center" vertical="center" wrapText="1"/>
    </xf>
    <xf numFmtId="3" fontId="6" fillId="0" borderId="8" xfId="0" applyNumberFormat="1" applyFont="1" applyFill="1" applyBorder="1" applyAlignment="1">
      <alignment horizontal="center" vertical="center" wrapText="1"/>
    </xf>
    <xf numFmtId="3" fontId="6" fillId="0" borderId="6" xfId="0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0" fontId="2" fillId="2" borderId="7" xfId="0" applyFont="1" applyFill="1" applyBorder="1" applyAlignment="1">
      <alignment horizontal="center" vertical="top" wrapText="1"/>
    </xf>
    <xf numFmtId="0" fontId="2" fillId="2" borderId="8" xfId="0" applyFont="1" applyFill="1" applyBorder="1" applyAlignment="1">
      <alignment horizontal="center" vertical="top" wrapText="1"/>
    </xf>
    <xf numFmtId="0" fontId="2" fillId="2" borderId="6" xfId="0" applyFont="1" applyFill="1" applyBorder="1" applyAlignment="1">
      <alignment horizontal="center" vertical="top" wrapText="1"/>
    </xf>
    <xf numFmtId="0" fontId="2" fillId="2" borderId="1" xfId="0" applyFont="1" applyFill="1" applyBorder="1" applyAlignment="1">
      <alignment horizontal="center" vertical="top" wrapText="1"/>
    </xf>
    <xf numFmtId="0" fontId="2" fillId="0" borderId="11" xfId="0" applyFont="1" applyFill="1" applyBorder="1" applyAlignment="1">
      <alignment horizontal="center" vertical="top" wrapText="1"/>
    </xf>
    <xf numFmtId="0" fontId="2" fillId="0" borderId="9" xfId="0" applyFont="1" applyFill="1" applyBorder="1" applyAlignment="1">
      <alignment horizontal="center" vertical="top" wrapText="1"/>
    </xf>
    <xf numFmtId="0" fontId="2" fillId="0" borderId="10" xfId="0" applyFont="1" applyFill="1" applyBorder="1" applyAlignment="1">
      <alignment horizontal="center" vertical="top" wrapText="1"/>
    </xf>
    <xf numFmtId="0" fontId="2" fillId="0" borderId="2" xfId="0" applyFont="1" applyFill="1" applyBorder="1" applyAlignment="1">
      <alignment horizontal="center" vertical="top" wrapText="1"/>
    </xf>
    <xf numFmtId="4" fontId="5" fillId="0" borderId="7" xfId="0" applyNumberFormat="1" applyFont="1" applyFill="1" applyBorder="1" applyAlignment="1">
      <alignment horizontal="left" vertical="center" wrapText="1"/>
    </xf>
    <xf numFmtId="4" fontId="5" fillId="0" borderId="8" xfId="0" applyNumberFormat="1" applyFont="1" applyFill="1" applyBorder="1" applyAlignment="1">
      <alignment horizontal="left" vertical="center" wrapText="1"/>
    </xf>
    <xf numFmtId="4" fontId="5" fillId="0" borderId="6" xfId="0" applyNumberFormat="1" applyFont="1" applyFill="1" applyBorder="1" applyAlignment="1">
      <alignment horizontal="left" vertical="center" wrapText="1"/>
    </xf>
    <xf numFmtId="0" fontId="10" fillId="0" borderId="0" xfId="0" applyFont="1" applyFill="1" applyAlignment="1">
      <alignment horizontal="center"/>
    </xf>
    <xf numFmtId="0" fontId="5" fillId="0" borderId="6" xfId="0" applyFont="1" applyFill="1" applyBorder="1" applyAlignment="1">
      <alignment horizontal="center" vertical="center" wrapText="1"/>
    </xf>
    <xf numFmtId="0" fontId="10" fillId="0" borderId="0" xfId="0" applyFont="1" applyFill="1" applyAlignment="1">
      <alignment horizontal="left" wrapText="1"/>
    </xf>
    <xf numFmtId="0" fontId="6" fillId="2" borderId="3" xfId="0" applyFont="1" applyFill="1" applyBorder="1" applyAlignment="1">
      <alignment horizontal="center" vertical="center" wrapText="1"/>
    </xf>
    <xf numFmtId="0" fontId="6" fillId="2" borderId="5" xfId="0" applyFont="1" applyFill="1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165" fontId="6" fillId="0" borderId="7" xfId="0" applyNumberFormat="1" applyFont="1" applyFill="1" applyBorder="1" applyAlignment="1">
      <alignment horizontal="center" vertical="center" wrapText="1"/>
    </xf>
    <xf numFmtId="165" fontId="6" fillId="0" borderId="8" xfId="0" applyNumberFormat="1" applyFont="1" applyFill="1" applyBorder="1" applyAlignment="1">
      <alignment horizontal="center" vertical="center" wrapText="1"/>
    </xf>
    <xf numFmtId="165" fontId="6" fillId="0" borderId="6" xfId="0" applyNumberFormat="1" applyFont="1" applyFill="1" applyBorder="1" applyAlignment="1">
      <alignment horizontal="center" vertical="center" wrapText="1"/>
    </xf>
    <xf numFmtId="4" fontId="8" fillId="0" borderId="7" xfId="1" applyNumberFormat="1" applyFill="1" applyBorder="1" applyAlignment="1">
      <alignment horizontal="center" vertical="center" wrapText="1"/>
    </xf>
    <xf numFmtId="4" fontId="8" fillId="0" borderId="6" xfId="1" applyNumberFormat="1" applyFill="1" applyBorder="1" applyAlignment="1">
      <alignment horizontal="center" vertical="center" wrapText="1"/>
    </xf>
    <xf numFmtId="4" fontId="8" fillId="0" borderId="8" xfId="1" applyNumberFormat="1" applyFill="1" applyBorder="1" applyAlignment="1">
      <alignment horizontal="center" vertical="center" wrapText="1"/>
    </xf>
    <xf numFmtId="4" fontId="5" fillId="0" borderId="8" xfId="0" applyNumberFormat="1" applyFont="1" applyFill="1" applyBorder="1" applyAlignment="1">
      <alignment horizontal="center" vertical="center"/>
    </xf>
    <xf numFmtId="49" fontId="6" fillId="0" borderId="7" xfId="0" applyNumberFormat="1" applyFont="1" applyFill="1" applyBorder="1" applyAlignment="1">
      <alignment horizontal="center" vertical="center" wrapText="1"/>
    </xf>
    <xf numFmtId="49" fontId="6" fillId="0" borderId="8" xfId="0" applyNumberFormat="1" applyFont="1" applyFill="1" applyBorder="1" applyAlignment="1">
      <alignment horizontal="center" vertical="center" wrapText="1"/>
    </xf>
    <xf numFmtId="49" fontId="6" fillId="0" borderId="6" xfId="0" applyNumberFormat="1" applyFont="1" applyFill="1" applyBorder="1" applyAlignment="1">
      <alignment horizontal="center" vertical="center" wrapText="1"/>
    </xf>
  </cellXfs>
  <cellStyles count="3">
    <cellStyle name="Гиперссылка" xfId="1" builtinId="8"/>
    <cellStyle name="Обычный" xfId="0" builtinId="0"/>
    <cellStyle name="Обычный 3" xfId="2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png"/><Relationship Id="rId20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200025</xdr:colOff>
      <xdr:row>17</xdr:row>
      <xdr:rowOff>1590674</xdr:rowOff>
    </xdr:from>
    <xdr:to>
      <xdr:col>11</xdr:col>
      <xdr:colOff>1666874</xdr:colOff>
      <xdr:row>21</xdr:row>
      <xdr:rowOff>485774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34650" y="16135349"/>
          <a:ext cx="1466849" cy="2009775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22</xdr:row>
      <xdr:rowOff>0</xdr:rowOff>
    </xdr:from>
    <xdr:to>
      <xdr:col>11</xdr:col>
      <xdr:colOff>1657350</xdr:colOff>
      <xdr:row>23</xdr:row>
      <xdr:rowOff>1028703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158411" y="18435639"/>
          <a:ext cx="2105028" cy="15621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24</xdr:row>
      <xdr:rowOff>0</xdr:rowOff>
    </xdr:from>
    <xdr:to>
      <xdr:col>12</xdr:col>
      <xdr:colOff>9526</xdr:colOff>
      <xdr:row>25</xdr:row>
      <xdr:rowOff>0</xdr:rowOff>
    </xdr:to>
    <xdr:pic>
      <xdr:nvPicPr>
        <xdr:cNvPr id="41" name="Picture 1" descr="C:\Users\igor.shevchuk\Downloads\IMG_2524.jpeg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334625" y="20316825"/>
          <a:ext cx="1685926" cy="1152525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1</xdr:colOff>
      <xdr:row>25</xdr:row>
      <xdr:rowOff>9526</xdr:rowOff>
    </xdr:from>
    <xdr:to>
      <xdr:col>12</xdr:col>
      <xdr:colOff>1</xdr:colOff>
      <xdr:row>26</xdr:row>
      <xdr:rowOff>0</xdr:rowOff>
    </xdr:to>
    <xdr:pic>
      <xdr:nvPicPr>
        <xdr:cNvPr id="42" name="Picture 3" descr="C:\Users\igor.shevchuk\Downloads\IMG_2523.jpg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4626" y="21478876"/>
          <a:ext cx="1676400" cy="2457449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19050</xdr:colOff>
      <xdr:row>26</xdr:row>
      <xdr:rowOff>0</xdr:rowOff>
    </xdr:from>
    <xdr:to>
      <xdr:col>12</xdr:col>
      <xdr:colOff>0</xdr:colOff>
      <xdr:row>28</xdr:row>
      <xdr:rowOff>0</xdr:rowOff>
    </xdr:to>
    <xdr:pic>
      <xdr:nvPicPr>
        <xdr:cNvPr id="43" name="Picture 4" descr="C:\Users\igor.shevchuk\Downloads\IMG_2522.jpg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0353675" y="23936325"/>
          <a:ext cx="1657350" cy="1466850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2850</xdr:colOff>
      <xdr:row>28</xdr:row>
      <xdr:rowOff>0</xdr:rowOff>
    </xdr:from>
    <xdr:to>
      <xdr:col>12</xdr:col>
      <xdr:colOff>9525</xdr:colOff>
      <xdr:row>29</xdr:row>
      <xdr:rowOff>9525</xdr:rowOff>
    </xdr:to>
    <xdr:pic>
      <xdr:nvPicPr>
        <xdr:cNvPr id="45" name="Picture 5" descr="C:\Users\igor.shevchuk\Downloads\IMG_2521.jpg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10337475" y="25403175"/>
          <a:ext cx="1683075" cy="1562100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9525</xdr:colOff>
      <xdr:row>29</xdr:row>
      <xdr:rowOff>19049</xdr:rowOff>
    </xdr:from>
    <xdr:to>
      <xdr:col>12</xdr:col>
      <xdr:colOff>0</xdr:colOff>
      <xdr:row>30</xdr:row>
      <xdr:rowOff>9524</xdr:rowOff>
    </xdr:to>
    <xdr:pic>
      <xdr:nvPicPr>
        <xdr:cNvPr id="47" name="Picture 2" descr="C:\Users\igor.shevchuk\Downloads\IMG_2525.jp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0344150" y="26974799"/>
          <a:ext cx="1666875" cy="1781175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0</xdr:colOff>
      <xdr:row>8</xdr:row>
      <xdr:rowOff>238124</xdr:rowOff>
    </xdr:from>
    <xdr:to>
      <xdr:col>12</xdr:col>
      <xdr:colOff>19050</xdr:colOff>
      <xdr:row>10</xdr:row>
      <xdr:rowOff>28574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34625" y="3476624"/>
          <a:ext cx="1695450" cy="2028825"/>
        </a:xfrm>
        <a:prstGeom prst="rect">
          <a:avLst/>
        </a:prstGeom>
      </xdr:spPr>
    </xdr:pic>
    <xdr:clientData/>
  </xdr:twoCellAnchor>
  <xdr:twoCellAnchor editAs="oneCell">
    <xdr:from>
      <xdr:col>11</xdr:col>
      <xdr:colOff>1</xdr:colOff>
      <xdr:row>10</xdr:row>
      <xdr:rowOff>0</xdr:rowOff>
    </xdr:from>
    <xdr:to>
      <xdr:col>12</xdr:col>
      <xdr:colOff>1</xdr:colOff>
      <xdr:row>11</xdr:row>
      <xdr:rowOff>19050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34626" y="5476875"/>
          <a:ext cx="1676400" cy="885825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11</xdr:row>
      <xdr:rowOff>0</xdr:rowOff>
    </xdr:from>
    <xdr:to>
      <xdr:col>12</xdr:col>
      <xdr:colOff>9525</xdr:colOff>
      <xdr:row>11</xdr:row>
      <xdr:rowOff>1885950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34625" y="6343650"/>
          <a:ext cx="1685925" cy="188595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11</xdr:row>
      <xdr:rowOff>1904999</xdr:rowOff>
    </xdr:from>
    <xdr:to>
      <xdr:col>12</xdr:col>
      <xdr:colOff>9526</xdr:colOff>
      <xdr:row>12</xdr:row>
      <xdr:rowOff>1343024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34625" y="8248649"/>
          <a:ext cx="1685926" cy="1343025"/>
        </a:xfrm>
        <a:prstGeom prst="rect">
          <a:avLst/>
        </a:prstGeom>
      </xdr:spPr>
    </xdr:pic>
    <xdr:clientData/>
  </xdr:twoCellAnchor>
  <xdr:twoCellAnchor editAs="oneCell">
    <xdr:from>
      <xdr:col>11</xdr:col>
      <xdr:colOff>9521</xdr:colOff>
      <xdr:row>13</xdr:row>
      <xdr:rowOff>9525</xdr:rowOff>
    </xdr:from>
    <xdr:to>
      <xdr:col>12</xdr:col>
      <xdr:colOff>9524</xdr:colOff>
      <xdr:row>13</xdr:row>
      <xdr:rowOff>942975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7FCE415-43ED-456D-A0AA-F76442355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flipH="1">
          <a:off x="10344146" y="9601200"/>
          <a:ext cx="1676403" cy="933450"/>
        </a:xfrm>
        <a:prstGeom prst="rect">
          <a:avLst/>
        </a:prstGeom>
      </xdr:spPr>
    </xdr:pic>
    <xdr:clientData/>
  </xdr:twoCellAnchor>
  <xdr:twoCellAnchor editAs="oneCell">
    <xdr:from>
      <xdr:col>10</xdr:col>
      <xdr:colOff>2419349</xdr:colOff>
      <xdr:row>13</xdr:row>
      <xdr:rowOff>942976</xdr:rowOff>
    </xdr:from>
    <xdr:to>
      <xdr:col>12</xdr:col>
      <xdr:colOff>0</xdr:colOff>
      <xdr:row>14</xdr:row>
      <xdr:rowOff>942976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34624" y="10534651"/>
          <a:ext cx="1676401" cy="9525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15</xdr:row>
      <xdr:rowOff>0</xdr:rowOff>
    </xdr:from>
    <xdr:to>
      <xdr:col>12</xdr:col>
      <xdr:colOff>9525</xdr:colOff>
      <xdr:row>16</xdr:row>
      <xdr:rowOff>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5D7059B1-0952-4876-991B-353F5D431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334625" y="11496675"/>
          <a:ext cx="1685925" cy="1152525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15</xdr:row>
      <xdr:rowOff>1152524</xdr:rowOff>
    </xdr:from>
    <xdr:to>
      <xdr:col>12</xdr:col>
      <xdr:colOff>9526</xdr:colOff>
      <xdr:row>17</xdr:row>
      <xdr:rowOff>249595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334625" y="12649199"/>
          <a:ext cx="1685926" cy="2145071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17</xdr:row>
      <xdr:rowOff>0</xdr:rowOff>
    </xdr:from>
    <xdr:to>
      <xdr:col>12</xdr:col>
      <xdr:colOff>9525</xdr:colOff>
      <xdr:row>18</xdr:row>
      <xdr:rowOff>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353675" y="14544675"/>
          <a:ext cx="1666875" cy="16002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19051</xdr:colOff>
      <xdr:row>30</xdr:row>
      <xdr:rowOff>9525</xdr:rowOff>
    </xdr:from>
    <xdr:to>
      <xdr:col>12</xdr:col>
      <xdr:colOff>19050</xdr:colOff>
      <xdr:row>30</xdr:row>
      <xdr:rowOff>1771650</xdr:rowOff>
    </xdr:to>
    <xdr:pic>
      <xdr:nvPicPr>
        <xdr:cNvPr id="22" name="Picture 6" descr="C:\Users\igor.shevchuk\Downloads\IMG_2520.jpg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10353676" y="28755975"/>
          <a:ext cx="1676399" cy="1762125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9526</xdr:colOff>
      <xdr:row>30</xdr:row>
      <xdr:rowOff>1781176</xdr:rowOff>
    </xdr:from>
    <xdr:to>
      <xdr:col>12</xdr:col>
      <xdr:colOff>9526</xdr:colOff>
      <xdr:row>32</xdr:row>
      <xdr:rowOff>0</xdr:rowOff>
    </xdr:to>
    <xdr:pic>
      <xdr:nvPicPr>
        <xdr:cNvPr id="23" name="Picture 7" descr="C:\Users\igor.shevchuk\Downloads\IMG_2514.jpg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0344151" y="30527626"/>
          <a:ext cx="1676400" cy="1800224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9525</xdr:colOff>
      <xdr:row>32</xdr:row>
      <xdr:rowOff>28575</xdr:rowOff>
    </xdr:from>
    <xdr:to>
      <xdr:col>11</xdr:col>
      <xdr:colOff>1657350</xdr:colOff>
      <xdr:row>33</xdr:row>
      <xdr:rowOff>9525</xdr:rowOff>
    </xdr:to>
    <xdr:pic>
      <xdr:nvPicPr>
        <xdr:cNvPr id="25" name="Picture 4" descr="C:\Users\igor.shevchuk\Downloads\IMG_2502.jpg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0344150" y="32356425"/>
          <a:ext cx="1647825" cy="1771650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19051</xdr:colOff>
      <xdr:row>33</xdr:row>
      <xdr:rowOff>9526</xdr:rowOff>
    </xdr:from>
    <xdr:to>
      <xdr:col>11</xdr:col>
      <xdr:colOff>1657351</xdr:colOff>
      <xdr:row>34</xdr:row>
      <xdr:rowOff>19050</xdr:rowOff>
    </xdr:to>
    <xdr:pic>
      <xdr:nvPicPr>
        <xdr:cNvPr id="27" name="Picture 2" descr="C:\Users\igor.shevchuk\Downloads\IMG_2504.jpg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0353676" y="34128076"/>
          <a:ext cx="1638300" cy="1800224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9526</xdr:colOff>
      <xdr:row>34</xdr:row>
      <xdr:rowOff>28575</xdr:rowOff>
    </xdr:from>
    <xdr:to>
      <xdr:col>12</xdr:col>
      <xdr:colOff>9526</xdr:colOff>
      <xdr:row>35</xdr:row>
      <xdr:rowOff>0</xdr:rowOff>
    </xdr:to>
    <xdr:pic>
      <xdr:nvPicPr>
        <xdr:cNvPr id="28" name="Picture 3" descr="C:\Users\igor.shevchuk\Downloads\IMG_2503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0344151" y="35937825"/>
          <a:ext cx="1676400" cy="1781175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9526</xdr:colOff>
      <xdr:row>36</xdr:row>
      <xdr:rowOff>19050</xdr:rowOff>
    </xdr:from>
    <xdr:to>
      <xdr:col>11</xdr:col>
      <xdr:colOff>1666875</xdr:colOff>
      <xdr:row>36</xdr:row>
      <xdr:rowOff>1866899</xdr:rowOff>
    </xdr:to>
    <xdr:pic>
      <xdr:nvPicPr>
        <xdr:cNvPr id="29" name="Picture 5" descr="C:\Users\igor.shevchuk\Downloads\IMG_2505.jpg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0344151" y="40052625"/>
          <a:ext cx="1657349" cy="1847849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prozorro.gov.ua/tender/UA-2020-08-21-007331-a" TargetMode="External"/><Relationship Id="rId13" Type="http://schemas.openxmlformats.org/officeDocument/2006/relationships/drawing" Target="../drawings/drawing1.xml"/><Relationship Id="rId3" Type="http://schemas.openxmlformats.org/officeDocument/2006/relationships/hyperlink" Target="https://prozorro.gov.ua/tender/search/?tid=UA-2020-07-31-003490-c" TargetMode="External"/><Relationship Id="rId7" Type="http://schemas.openxmlformats.org/officeDocument/2006/relationships/hyperlink" Target="https://prozorro.gov.ua/tender/UA-2020-08-21-007388-a" TargetMode="External"/><Relationship Id="rId12" Type="http://schemas.openxmlformats.org/officeDocument/2006/relationships/printerSettings" Target="../printerSettings/printerSettings1.bin"/><Relationship Id="rId2" Type="http://schemas.openxmlformats.org/officeDocument/2006/relationships/hyperlink" Target="https://prozorro.gov.ua/tender/search/?tid=UA-2020-07-31-003553-c" TargetMode="External"/><Relationship Id="rId1" Type="http://schemas.openxmlformats.org/officeDocument/2006/relationships/hyperlink" Target="https://prozorro.gov.ua/tender/UA-2020-07-31-003348-c" TargetMode="External"/><Relationship Id="rId6" Type="http://schemas.openxmlformats.org/officeDocument/2006/relationships/hyperlink" Target="https://prozorro.gov.ua/tender/search/?tid=UA-2020-08-21-007416-a" TargetMode="External"/><Relationship Id="rId11" Type="http://schemas.openxmlformats.org/officeDocument/2006/relationships/hyperlink" Target="https://prozorro.gov.ua/search/tender?text=UA-2020-06-02-009877-b" TargetMode="External"/><Relationship Id="rId5" Type="http://schemas.openxmlformats.org/officeDocument/2006/relationships/hyperlink" Target="https://prozorro.gov.ua/tender/search/?tid=UA-2020-07-31-002631-c" TargetMode="External"/><Relationship Id="rId10" Type="http://schemas.openxmlformats.org/officeDocument/2006/relationships/hyperlink" Target="https://prozorro.gov.ua/search/tender?text=UA-2020-07-31-003412-C" TargetMode="External"/><Relationship Id="rId4" Type="http://schemas.openxmlformats.org/officeDocument/2006/relationships/hyperlink" Target="https://prozorro.gov.ua/tender/search/?tid=UA-2020-07-31-002727-c" TargetMode="External"/><Relationship Id="rId9" Type="http://schemas.openxmlformats.org/officeDocument/2006/relationships/hyperlink" Target="https://prozorro.gov.ua/tender/UA-2020-05-05-003437-b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45"/>
  <sheetViews>
    <sheetView tabSelected="1" view="pageBreakPreview" zoomScaleNormal="100" zoomScaleSheetLayoutView="100" workbookViewId="0">
      <selection activeCell="C44" sqref="A44:XFD44"/>
    </sheetView>
  </sheetViews>
  <sheetFormatPr defaultColWidth="9.140625" defaultRowHeight="15" x14ac:dyDescent="0.25"/>
  <cols>
    <col min="1" max="1" width="5.5703125" style="1" customWidth="1"/>
    <col min="2" max="2" width="10.7109375" style="1" customWidth="1"/>
    <col min="3" max="3" width="16.140625" style="1" customWidth="1"/>
    <col min="4" max="4" width="12.140625" style="1" customWidth="1"/>
    <col min="5" max="5" width="11.140625" style="1" customWidth="1"/>
    <col min="6" max="6" width="12" style="1" customWidth="1"/>
    <col min="7" max="7" width="12.140625" style="1" customWidth="1"/>
    <col min="8" max="8" width="21.5703125" style="1" customWidth="1"/>
    <col min="9" max="9" width="8.85546875" style="1" customWidth="1"/>
    <col min="10" max="10" width="8.42578125" style="1" customWidth="1"/>
    <col min="11" max="11" width="36.28515625" style="1" customWidth="1"/>
    <col min="12" max="12" width="25.140625" style="1" customWidth="1"/>
    <col min="13" max="13" width="12.42578125" style="1" customWidth="1"/>
    <col min="14" max="14" width="12.7109375" style="1" customWidth="1"/>
    <col min="15" max="16384" width="9.140625" style="1"/>
  </cols>
  <sheetData>
    <row r="1" spans="1:15" ht="22.5" customHeight="1" x14ac:dyDescent="0.25">
      <c r="A1" s="83" t="s">
        <v>13</v>
      </c>
      <c r="B1" s="83"/>
      <c r="C1" s="83"/>
      <c r="D1" s="83"/>
      <c r="E1" s="83"/>
      <c r="F1" s="83"/>
      <c r="G1" s="83"/>
      <c r="H1" s="83"/>
      <c r="I1" s="83"/>
      <c r="J1" s="83"/>
      <c r="K1" s="83"/>
      <c r="L1" s="83"/>
      <c r="M1" s="83"/>
      <c r="N1" s="83"/>
    </row>
    <row r="2" spans="1:15" ht="30" customHeight="1" x14ac:dyDescent="0.25">
      <c r="A2" s="83" t="s">
        <v>26</v>
      </c>
      <c r="B2" s="83"/>
      <c r="C2" s="83"/>
      <c r="D2" s="83"/>
      <c r="E2" s="83"/>
      <c r="F2" s="83"/>
      <c r="G2" s="83"/>
      <c r="H2" s="83"/>
      <c r="I2" s="83"/>
      <c r="J2" s="83"/>
      <c r="K2" s="83"/>
      <c r="L2" s="83"/>
      <c r="M2" s="83"/>
      <c r="N2" s="83"/>
    </row>
    <row r="3" spans="1:15" ht="18.75" customHeight="1" x14ac:dyDescent="0.25">
      <c r="A3" s="84" t="s">
        <v>3</v>
      </c>
      <c r="B3" s="84"/>
      <c r="C3" s="84"/>
      <c r="D3" s="84"/>
      <c r="E3" s="84"/>
      <c r="F3" s="84"/>
      <c r="G3" s="84"/>
      <c r="H3" s="84"/>
      <c r="I3" s="84"/>
      <c r="J3" s="84"/>
      <c r="K3" s="84"/>
      <c r="L3" s="84"/>
      <c r="M3" s="84"/>
      <c r="N3" s="84"/>
    </row>
    <row r="4" spans="1:15" ht="18.75" customHeight="1" x14ac:dyDescent="0.25">
      <c r="A4" s="5"/>
      <c r="B4" s="5"/>
      <c r="C4" s="5"/>
      <c r="D4" s="5"/>
      <c r="E4" s="5"/>
      <c r="F4" s="5"/>
      <c r="G4" s="5"/>
      <c r="H4" s="5"/>
      <c r="I4" s="5"/>
      <c r="J4" s="5"/>
      <c r="K4" s="5"/>
      <c r="L4" s="5"/>
      <c r="M4" s="5"/>
      <c r="N4" s="5"/>
    </row>
    <row r="5" spans="1:15" ht="15.75" customHeight="1" x14ac:dyDescent="0.25">
      <c r="A5" s="59" t="s">
        <v>0</v>
      </c>
      <c r="B5" s="59" t="s">
        <v>4</v>
      </c>
      <c r="C5" s="59" t="s">
        <v>5</v>
      </c>
      <c r="D5" s="59" t="s">
        <v>1</v>
      </c>
      <c r="E5" s="59" t="s">
        <v>8</v>
      </c>
      <c r="F5" s="59" t="s">
        <v>11</v>
      </c>
      <c r="G5" s="85" t="s">
        <v>9</v>
      </c>
      <c r="H5" s="85" t="s">
        <v>17</v>
      </c>
      <c r="I5" s="89" t="s">
        <v>7</v>
      </c>
      <c r="J5" s="90"/>
      <c r="K5" s="59" t="s">
        <v>10</v>
      </c>
      <c r="L5" s="59" t="s">
        <v>12</v>
      </c>
      <c r="M5" s="59" t="s">
        <v>6</v>
      </c>
      <c r="N5" s="88" t="s">
        <v>16</v>
      </c>
    </row>
    <row r="6" spans="1:15" ht="36" customHeight="1" x14ac:dyDescent="0.25">
      <c r="A6" s="60"/>
      <c r="B6" s="60"/>
      <c r="C6" s="60"/>
      <c r="D6" s="60"/>
      <c r="E6" s="60"/>
      <c r="F6" s="60"/>
      <c r="G6" s="86"/>
      <c r="H6" s="86"/>
      <c r="I6" s="91"/>
      <c r="J6" s="92"/>
      <c r="K6" s="60"/>
      <c r="L6" s="60"/>
      <c r="M6" s="60"/>
      <c r="N6" s="88"/>
    </row>
    <row r="7" spans="1:15" ht="97.5" customHeight="1" x14ac:dyDescent="0.25">
      <c r="A7" s="61"/>
      <c r="B7" s="61"/>
      <c r="C7" s="61"/>
      <c r="D7" s="61"/>
      <c r="E7" s="61"/>
      <c r="F7" s="61"/>
      <c r="G7" s="87"/>
      <c r="H7" s="87"/>
      <c r="I7" s="7" t="s">
        <v>14</v>
      </c>
      <c r="J7" s="7" t="s">
        <v>15</v>
      </c>
      <c r="K7" s="61"/>
      <c r="L7" s="61"/>
      <c r="M7" s="61"/>
      <c r="N7" s="88"/>
      <c r="O7" s="6"/>
    </row>
    <row r="8" spans="1:15" s="3" customFormat="1" ht="15.75" x14ac:dyDescent="0.25">
      <c r="A8" s="2">
        <v>1</v>
      </c>
      <c r="B8" s="2">
        <v>2</v>
      </c>
      <c r="C8" s="2">
        <v>3</v>
      </c>
      <c r="D8" s="2">
        <v>4</v>
      </c>
      <c r="E8" s="2">
        <v>5</v>
      </c>
      <c r="F8" s="2">
        <v>6</v>
      </c>
      <c r="G8" s="2">
        <v>7</v>
      </c>
      <c r="H8" s="2">
        <v>8</v>
      </c>
      <c r="I8" s="2">
        <v>9</v>
      </c>
      <c r="J8" s="2">
        <v>10</v>
      </c>
      <c r="K8" s="4">
        <v>11</v>
      </c>
      <c r="L8" s="4">
        <v>12</v>
      </c>
      <c r="M8" s="4">
        <v>13</v>
      </c>
      <c r="N8" s="4">
        <v>14</v>
      </c>
    </row>
    <row r="9" spans="1:15" s="3" customFormat="1" ht="18.75" customHeight="1" x14ac:dyDescent="0.25">
      <c r="A9" s="64" t="s">
        <v>18</v>
      </c>
      <c r="B9" s="65"/>
      <c r="C9" s="65"/>
      <c r="D9" s="65"/>
      <c r="E9" s="65"/>
      <c r="F9" s="65"/>
      <c r="G9" s="65"/>
      <c r="H9" s="65"/>
      <c r="I9" s="65"/>
      <c r="J9" s="65"/>
      <c r="K9" s="65"/>
      <c r="L9" s="65"/>
      <c r="M9" s="65"/>
      <c r="N9" s="66"/>
    </row>
    <row r="10" spans="1:15" s="3" customFormat="1" ht="157.5" customHeight="1" x14ac:dyDescent="0.25">
      <c r="A10" s="8">
        <v>1</v>
      </c>
      <c r="B10" s="23">
        <v>327</v>
      </c>
      <c r="C10" s="35" t="s">
        <v>30</v>
      </c>
      <c r="D10" s="40" t="s">
        <v>31</v>
      </c>
      <c r="E10" s="37" t="s">
        <v>88</v>
      </c>
      <c r="F10" s="71" t="s">
        <v>62</v>
      </c>
      <c r="G10" s="11">
        <v>43921</v>
      </c>
      <c r="H10" s="46" t="str">
        <f>HYPERLINK("https://prozorro.gov.ua/search/tender?text=UA-2020-05-27-006418-b","UA-2020-05-27-006418-b")</f>
        <v>UA-2020-05-27-006418-b</v>
      </c>
      <c r="I10" s="12">
        <v>1143.5999999999999</v>
      </c>
      <c r="J10" s="12">
        <v>1127.17</v>
      </c>
      <c r="K10" s="44" t="s">
        <v>64</v>
      </c>
      <c r="L10" s="24"/>
      <c r="M10" s="18" t="s">
        <v>20</v>
      </c>
      <c r="N10" s="13" t="s">
        <v>20</v>
      </c>
    </row>
    <row r="11" spans="1:15" s="3" customFormat="1" ht="68.25" customHeight="1" x14ac:dyDescent="0.25">
      <c r="A11" s="9">
        <v>2</v>
      </c>
      <c r="B11" s="23">
        <v>502</v>
      </c>
      <c r="C11" s="35" t="s">
        <v>32</v>
      </c>
      <c r="D11" s="41" t="s">
        <v>33</v>
      </c>
      <c r="E11" s="37" t="s">
        <v>89</v>
      </c>
      <c r="F11" s="73"/>
      <c r="G11" s="11">
        <v>43920</v>
      </c>
      <c r="H11" s="46" t="str">
        <f>HYPERLINK("https://prozorro.gov.ua/search/tender?text=UA-2020-09-25-000576-C","UA-2020-09-25-000576-C")</f>
        <v>UA-2020-09-25-000576-C</v>
      </c>
      <c r="I11" s="12">
        <v>210.14699999999999</v>
      </c>
      <c r="J11" s="12">
        <v>207.4</v>
      </c>
      <c r="K11" s="44" t="s">
        <v>65</v>
      </c>
      <c r="L11" s="19"/>
      <c r="M11" s="18" t="s">
        <v>20</v>
      </c>
      <c r="N11" s="13" t="s">
        <v>20</v>
      </c>
    </row>
    <row r="12" spans="1:15" s="3" customFormat="1" ht="150" customHeight="1" x14ac:dyDescent="0.25">
      <c r="A12" s="9">
        <v>3</v>
      </c>
      <c r="B12" s="23">
        <v>503</v>
      </c>
      <c r="C12" s="39" t="s">
        <v>73</v>
      </c>
      <c r="D12" s="41" t="s">
        <v>33</v>
      </c>
      <c r="E12" s="37" t="s">
        <v>89</v>
      </c>
      <c r="F12" s="73"/>
      <c r="G12" s="11">
        <v>43917</v>
      </c>
      <c r="H12" s="46" t="str">
        <f>HYPERLINK("https://prozorro.gov.ua/search/tender?text=UA-2020-09-17-000121-a","UA-2020-09-17-000121-a ")</f>
        <v xml:space="preserve">UA-2020-09-17-000121-a </v>
      </c>
      <c r="I12" s="12">
        <v>237.851</v>
      </c>
      <c r="J12" s="12">
        <v>234.6</v>
      </c>
      <c r="K12" s="44" t="s">
        <v>66</v>
      </c>
      <c r="L12" s="19"/>
      <c r="M12" s="18" t="s">
        <v>20</v>
      </c>
      <c r="N12" s="13" t="s">
        <v>20</v>
      </c>
    </row>
    <row r="13" spans="1:15" s="3" customFormat="1" ht="105.75" customHeight="1" x14ac:dyDescent="0.25">
      <c r="A13" s="8">
        <v>4</v>
      </c>
      <c r="B13" s="23">
        <v>858</v>
      </c>
      <c r="C13" s="35" t="s">
        <v>74</v>
      </c>
      <c r="D13" s="41" t="s">
        <v>34</v>
      </c>
      <c r="E13" s="37" t="s">
        <v>90</v>
      </c>
      <c r="F13" s="73"/>
      <c r="G13" s="11">
        <v>43921</v>
      </c>
      <c r="H13" s="46" t="str">
        <f>HYPERLINK("https://prozorro.gov.ua/search/tender?text=UA-2020-10-16-003880-a","UA-2020-10-16-003880-a")</f>
        <v>UA-2020-10-16-003880-a</v>
      </c>
      <c r="I13" s="12">
        <v>496.09800000000001</v>
      </c>
      <c r="J13" s="12">
        <v>495.91</v>
      </c>
      <c r="K13" s="44" t="s">
        <v>35</v>
      </c>
      <c r="L13" s="19"/>
      <c r="M13" s="18" t="s">
        <v>20</v>
      </c>
      <c r="N13" s="13" t="s">
        <v>20</v>
      </c>
    </row>
    <row r="14" spans="1:15" s="3" customFormat="1" ht="75" customHeight="1" x14ac:dyDescent="0.25">
      <c r="A14" s="8">
        <v>5</v>
      </c>
      <c r="B14" s="23">
        <v>170</v>
      </c>
      <c r="C14" s="35" t="s">
        <v>36</v>
      </c>
      <c r="D14" s="41" t="s">
        <v>37</v>
      </c>
      <c r="E14" s="37" t="s">
        <v>91</v>
      </c>
      <c r="F14" s="72"/>
      <c r="G14" s="11">
        <v>43896</v>
      </c>
      <c r="H14" s="46" t="str">
        <f>HYPERLINK("https://prozorro.gov.ua/search/tender?text=UA-2020-04-18-000546-a","UA-2020-04-18-000546-a")</f>
        <v>UA-2020-04-18-000546-a</v>
      </c>
      <c r="I14" s="12">
        <v>531.43200000000002</v>
      </c>
      <c r="J14" s="12">
        <v>531.42999999999995</v>
      </c>
      <c r="K14" s="44" t="s">
        <v>67</v>
      </c>
      <c r="L14" s="19"/>
      <c r="M14" s="18" t="s">
        <v>20</v>
      </c>
      <c r="N14" s="13" t="s">
        <v>20</v>
      </c>
    </row>
    <row r="15" spans="1:15" s="3" customFormat="1" ht="75" customHeight="1" x14ac:dyDescent="0.25">
      <c r="A15" s="8">
        <v>6</v>
      </c>
      <c r="B15" s="23">
        <v>315</v>
      </c>
      <c r="C15" s="39" t="s">
        <v>38</v>
      </c>
      <c r="D15" s="41" t="s">
        <v>39</v>
      </c>
      <c r="E15" s="37" t="s">
        <v>92</v>
      </c>
      <c r="F15" s="71" t="s">
        <v>62</v>
      </c>
      <c r="G15" s="11">
        <v>43921</v>
      </c>
      <c r="H15" s="46" t="str">
        <f>HYPERLINK("https://prozorro.gov.ua/search/tender?text=UA-2020-08-21-005410-c","UA-2020-08-21-005410-c")</f>
        <v>UA-2020-08-21-005410-c</v>
      </c>
      <c r="I15" s="12">
        <v>240.15600000000001</v>
      </c>
      <c r="J15" s="12">
        <v>236.31</v>
      </c>
      <c r="K15" s="44" t="s">
        <v>68</v>
      </c>
      <c r="L15" s="19"/>
      <c r="M15" s="18" t="s">
        <v>20</v>
      </c>
      <c r="N15" s="13" t="s">
        <v>20</v>
      </c>
    </row>
    <row r="16" spans="1:15" s="3" customFormat="1" ht="90.75" customHeight="1" x14ac:dyDescent="0.25">
      <c r="A16" s="8">
        <v>7</v>
      </c>
      <c r="B16" s="23">
        <v>1387</v>
      </c>
      <c r="C16" s="35" t="s">
        <v>75</v>
      </c>
      <c r="D16" s="41" t="s">
        <v>40</v>
      </c>
      <c r="E16" s="37" t="s">
        <v>41</v>
      </c>
      <c r="F16" s="72"/>
      <c r="G16" s="11">
        <v>43920</v>
      </c>
      <c r="H16" s="46" t="str">
        <f>HYPERLINK("https://prozorro.gov.ua/search/tender?text=UA-2020-02-28-003592-a","UA-2020-02-28-003592-a")</f>
        <v>UA-2020-02-28-003592-a</v>
      </c>
      <c r="I16" s="12">
        <v>810</v>
      </c>
      <c r="J16" s="12">
        <v>797.21600000000001</v>
      </c>
      <c r="K16" s="44" t="s">
        <v>69</v>
      </c>
      <c r="L16" s="20"/>
      <c r="M16" s="18" t="s">
        <v>20</v>
      </c>
      <c r="N16" s="13" t="s">
        <v>20</v>
      </c>
    </row>
    <row r="17" spans="1:14" s="3" customFormat="1" ht="149.25" customHeight="1" x14ac:dyDescent="0.25">
      <c r="A17" s="8">
        <v>8</v>
      </c>
      <c r="B17" s="9">
        <v>1440</v>
      </c>
      <c r="C17" s="39" t="s">
        <v>76</v>
      </c>
      <c r="D17" s="45" t="s">
        <v>72</v>
      </c>
      <c r="E17" s="58" t="s">
        <v>48</v>
      </c>
      <c r="F17" s="71" t="s">
        <v>61</v>
      </c>
      <c r="G17" s="32" t="s">
        <v>63</v>
      </c>
      <c r="H17" s="47" t="str">
        <f>HYPERLINK("https://prozorro.gov.ua/search/tender?text=UA-2020-06-02-009877-b","UA-2020-06-02-009877-b")</f>
        <v>UA-2020-06-02-009877-b</v>
      </c>
      <c r="I17" s="33">
        <v>209.66399999999999</v>
      </c>
      <c r="J17" s="34">
        <v>209.46</v>
      </c>
      <c r="K17" s="43" t="s">
        <v>95</v>
      </c>
      <c r="L17" s="19"/>
      <c r="M17" s="18" t="s">
        <v>20</v>
      </c>
      <c r="N17" s="13" t="s">
        <v>20</v>
      </c>
    </row>
    <row r="18" spans="1:14" s="3" customFormat="1" ht="126" customHeight="1" x14ac:dyDescent="0.25">
      <c r="A18" s="15">
        <v>9</v>
      </c>
      <c r="B18" s="9">
        <v>1446</v>
      </c>
      <c r="C18" s="35" t="s">
        <v>77</v>
      </c>
      <c r="D18" s="45" t="s">
        <v>72</v>
      </c>
      <c r="E18" s="58"/>
      <c r="F18" s="72"/>
      <c r="G18" s="32" t="s">
        <v>83</v>
      </c>
      <c r="H18" s="47" t="str">
        <f>HYPERLINK("https://prozorro.gov.ua/search/tender?text=UA-2020-06-02-010160-b","UA-2020-06-02-010160-b")</f>
        <v>UA-2020-06-02-010160-b</v>
      </c>
      <c r="I18" s="33">
        <v>200.16</v>
      </c>
      <c r="J18" s="17">
        <v>199.7</v>
      </c>
      <c r="K18" s="43" t="s">
        <v>96</v>
      </c>
      <c r="L18" s="19"/>
      <c r="M18" s="18" t="s">
        <v>20</v>
      </c>
      <c r="N18" s="13" t="s">
        <v>20</v>
      </c>
    </row>
    <row r="19" spans="1:14" ht="39.75" customHeight="1" x14ac:dyDescent="0.25">
      <c r="A19" s="69">
        <v>10</v>
      </c>
      <c r="B19" s="77">
        <v>161</v>
      </c>
      <c r="C19" s="80" t="s">
        <v>28</v>
      </c>
      <c r="D19" s="77" t="s">
        <v>27</v>
      </c>
      <c r="E19" s="77" t="s">
        <v>93</v>
      </c>
      <c r="F19" s="109" t="s">
        <v>19</v>
      </c>
      <c r="G19" s="74">
        <v>43864</v>
      </c>
      <c r="H19" s="50" t="str">
        <f>HYPERLINK("https://prozorro.gov.ua/search/tender?text=UA-2020-03-06-000699-c","UA-2020-03-06-000699-c")</f>
        <v>UA-2020-03-06-000699-c</v>
      </c>
      <c r="I19" s="102">
        <v>443.34</v>
      </c>
      <c r="J19" s="102">
        <v>436.65899999999999</v>
      </c>
      <c r="K19" s="93" t="s">
        <v>70</v>
      </c>
      <c r="L19" s="105"/>
      <c r="M19" s="62" t="s">
        <v>20</v>
      </c>
      <c r="N19" s="62" t="s">
        <v>20</v>
      </c>
    </row>
    <row r="20" spans="1:14" ht="39.75" customHeight="1" x14ac:dyDescent="0.25">
      <c r="A20" s="70"/>
      <c r="B20" s="78"/>
      <c r="C20" s="81"/>
      <c r="D20" s="78"/>
      <c r="E20" s="78"/>
      <c r="F20" s="110"/>
      <c r="G20" s="75"/>
      <c r="H20" s="51" t="str">
        <f>HYPERLINK("https://prozorro.gov.ua/search/tender?text=UA-2020-06-01-005481-b","UA-2020-06-01-005481-b")</f>
        <v>UA-2020-06-01-005481-b</v>
      </c>
      <c r="I20" s="103"/>
      <c r="J20" s="103"/>
      <c r="K20" s="94"/>
      <c r="L20" s="107"/>
      <c r="M20" s="108"/>
      <c r="N20" s="108"/>
    </row>
    <row r="21" spans="1:14" ht="39.75" customHeight="1" x14ac:dyDescent="0.25">
      <c r="A21" s="70"/>
      <c r="B21" s="78"/>
      <c r="C21" s="81"/>
      <c r="D21" s="78"/>
      <c r="E21" s="78"/>
      <c r="F21" s="110"/>
      <c r="G21" s="75"/>
      <c r="H21" s="51" t="str">
        <f>HYPERLINK("https://prozorro.gov.ua/search/tender?text=UA-2020-11-16-004706-c","UA-2020-11-16-004706-c")</f>
        <v>UA-2020-11-16-004706-c</v>
      </c>
      <c r="I21" s="103"/>
      <c r="J21" s="103"/>
      <c r="K21" s="94"/>
      <c r="L21" s="107"/>
      <c r="M21" s="108"/>
      <c r="N21" s="108"/>
    </row>
    <row r="22" spans="1:14" ht="39.75" customHeight="1" x14ac:dyDescent="0.25">
      <c r="A22" s="97"/>
      <c r="B22" s="79"/>
      <c r="C22" s="82"/>
      <c r="D22" s="79"/>
      <c r="E22" s="79"/>
      <c r="F22" s="110"/>
      <c r="G22" s="76"/>
      <c r="H22" s="52" t="str">
        <f>HYPERLINK("https://prozorro.gov.ua/search/tender?text=UA-2020-11-25-004836-c","UA-2020-11-25-004836-c")</f>
        <v>UA-2020-11-25-004836-c</v>
      </c>
      <c r="I22" s="104"/>
      <c r="J22" s="104"/>
      <c r="K22" s="95"/>
      <c r="L22" s="106"/>
      <c r="M22" s="63"/>
      <c r="N22" s="63"/>
    </row>
    <row r="23" spans="1:14" ht="84.75" customHeight="1" x14ac:dyDescent="0.25">
      <c r="A23" s="67">
        <v>11</v>
      </c>
      <c r="B23" s="77">
        <v>2052</v>
      </c>
      <c r="C23" s="80" t="s">
        <v>29</v>
      </c>
      <c r="D23" s="77" t="s">
        <v>27</v>
      </c>
      <c r="E23" s="77" t="s">
        <v>93</v>
      </c>
      <c r="F23" s="110"/>
      <c r="G23" s="74">
        <v>43864</v>
      </c>
      <c r="H23" s="50" t="str">
        <f>HYPERLINK("https://prozorro.gov.ua/search/tender?text=UA-2020-03-06-000699-c","UA-2020-03-06-000699-c")</f>
        <v>UA-2020-03-06-000699-c</v>
      </c>
      <c r="I23" s="102">
        <v>396</v>
      </c>
      <c r="J23" s="102">
        <v>395.5</v>
      </c>
      <c r="K23" s="93" t="s">
        <v>71</v>
      </c>
      <c r="L23" s="105"/>
      <c r="M23" s="62" t="s">
        <v>20</v>
      </c>
      <c r="N23" s="62" t="s">
        <v>20</v>
      </c>
    </row>
    <row r="24" spans="1:14" ht="84.75" customHeight="1" x14ac:dyDescent="0.25">
      <c r="A24" s="68"/>
      <c r="B24" s="79"/>
      <c r="C24" s="82"/>
      <c r="D24" s="79"/>
      <c r="E24" s="79"/>
      <c r="F24" s="111"/>
      <c r="G24" s="76"/>
      <c r="H24" s="51" t="str">
        <f>HYPERLINK("https://prozorro.gov.ua/search/tender?text=UA-2020-11-16-004706-c","UA-2020-11-16-004706-c")</f>
        <v>UA-2020-11-16-004706-c</v>
      </c>
      <c r="I24" s="104"/>
      <c r="J24" s="104"/>
      <c r="K24" s="95"/>
      <c r="L24" s="106"/>
      <c r="M24" s="63"/>
      <c r="N24" s="63"/>
    </row>
    <row r="25" spans="1:14" ht="90.75" customHeight="1" x14ac:dyDescent="0.25">
      <c r="A25" s="25">
        <v>12</v>
      </c>
      <c r="B25" s="16">
        <v>774</v>
      </c>
      <c r="C25" s="16" t="s">
        <v>78</v>
      </c>
      <c r="D25" s="10" t="s">
        <v>42</v>
      </c>
      <c r="E25" s="36" t="s">
        <v>94</v>
      </c>
      <c r="F25" s="69" t="s">
        <v>22</v>
      </c>
      <c r="G25" s="32">
        <v>43976</v>
      </c>
      <c r="H25" s="48" t="str">
        <f>HYPERLINK("https://prozorro.gov.ua/search/tender?text=UA-2020-07-31-003693-c","UA-2020-07-31-003693-c")</f>
        <v>UA-2020-07-31-003693-c</v>
      </c>
      <c r="I25" s="54">
        <v>60</v>
      </c>
      <c r="J25" s="54">
        <v>57.31</v>
      </c>
      <c r="K25" s="14" t="s">
        <v>43</v>
      </c>
      <c r="L25" s="27"/>
      <c r="M25" s="26" t="s">
        <v>20</v>
      </c>
      <c r="N25" s="13" t="s">
        <v>20</v>
      </c>
    </row>
    <row r="26" spans="1:14" ht="194.25" customHeight="1" x14ac:dyDescent="0.25">
      <c r="A26" s="67">
        <v>13</v>
      </c>
      <c r="B26" s="69">
        <v>756</v>
      </c>
      <c r="C26" s="16" t="s">
        <v>78</v>
      </c>
      <c r="D26" s="10" t="s">
        <v>45</v>
      </c>
      <c r="E26" s="69" t="s">
        <v>94</v>
      </c>
      <c r="F26" s="70"/>
      <c r="G26" s="32">
        <v>43976</v>
      </c>
      <c r="H26" s="48" t="str">
        <f>HYPERLINK("https://prozorro.gov.ua/tender/UA-2020-07-31-003348-c","UA-2020-07-31-003348-c")</f>
        <v>UA-2020-07-31-003348-c</v>
      </c>
      <c r="I26" s="54">
        <v>110.4</v>
      </c>
      <c r="J26" s="54">
        <v>108.47499999999999</v>
      </c>
      <c r="K26" s="14" t="s">
        <v>43</v>
      </c>
      <c r="L26"/>
      <c r="M26" s="62" t="s">
        <v>20</v>
      </c>
      <c r="N26" s="57" t="s">
        <v>20</v>
      </c>
    </row>
    <row r="27" spans="1:14" ht="28.5" hidden="1" customHeight="1" x14ac:dyDescent="0.25">
      <c r="A27" s="68"/>
      <c r="B27" s="97"/>
      <c r="C27" s="16" t="s">
        <v>44</v>
      </c>
      <c r="D27" s="10" t="s">
        <v>45</v>
      </c>
      <c r="E27" s="97"/>
      <c r="F27" s="70"/>
      <c r="G27" s="42"/>
      <c r="H27" s="16"/>
      <c r="I27" s="55"/>
      <c r="J27" s="55"/>
      <c r="K27" s="14"/>
      <c r="L27"/>
      <c r="M27" s="63"/>
      <c r="N27" s="57"/>
    </row>
    <row r="28" spans="1:14" ht="115.5" customHeight="1" x14ac:dyDescent="0.25">
      <c r="A28" s="28">
        <v>14</v>
      </c>
      <c r="B28" s="10">
        <v>768</v>
      </c>
      <c r="C28" s="16" t="s">
        <v>78</v>
      </c>
      <c r="D28" s="16" t="s">
        <v>86</v>
      </c>
      <c r="E28" s="30" t="s">
        <v>94</v>
      </c>
      <c r="F28" s="70"/>
      <c r="G28" s="32">
        <v>43976</v>
      </c>
      <c r="H28" s="48" t="str">
        <f>HYPERLINK("https://prozorro.gov.ua/tender/search?tid=UA-2020-07-31-003553-c","UA-2020-07-31-003553-c")</f>
        <v>UA-2020-07-31-003553-c</v>
      </c>
      <c r="I28" s="54">
        <v>144</v>
      </c>
      <c r="J28" s="54">
        <v>136.626</v>
      </c>
      <c r="K28" s="14" t="s">
        <v>43</v>
      </c>
      <c r="L28"/>
      <c r="M28" s="26" t="s">
        <v>20</v>
      </c>
      <c r="N28" s="13" t="s">
        <v>20</v>
      </c>
    </row>
    <row r="29" spans="1:14" ht="122.25" customHeight="1" x14ac:dyDescent="0.25">
      <c r="A29" s="28">
        <v>15</v>
      </c>
      <c r="B29" s="10">
        <v>765</v>
      </c>
      <c r="C29" s="16" t="s">
        <v>78</v>
      </c>
      <c r="D29" s="10" t="s">
        <v>46</v>
      </c>
      <c r="E29" s="69" t="s">
        <v>94</v>
      </c>
      <c r="F29" s="70"/>
      <c r="G29" s="32">
        <v>43976</v>
      </c>
      <c r="H29" s="48" t="str">
        <f>HYPERLINK("https://prozorro.gov.ua/tender/search/?query=UA-2020-07-31-003490-c","UA-2020-07-31-003490-c")</f>
        <v>UA-2020-07-31-003490-c</v>
      </c>
      <c r="I29" s="54">
        <v>110.4</v>
      </c>
      <c r="J29" s="54">
        <v>108.32899999999999</v>
      </c>
      <c r="K29" s="14" t="s">
        <v>43</v>
      </c>
      <c r="L29"/>
      <c r="M29" s="26" t="s">
        <v>20</v>
      </c>
      <c r="N29" s="13" t="s">
        <v>20</v>
      </c>
    </row>
    <row r="30" spans="1:14" ht="141" customHeight="1" x14ac:dyDescent="0.25">
      <c r="A30" s="28">
        <v>16</v>
      </c>
      <c r="B30" s="10">
        <v>758</v>
      </c>
      <c r="C30" s="16" t="s">
        <v>78</v>
      </c>
      <c r="D30" s="31" t="s">
        <v>47</v>
      </c>
      <c r="E30" s="97"/>
      <c r="F30" s="70"/>
      <c r="G30" s="32">
        <v>43976</v>
      </c>
      <c r="H30" s="53" t="str">
        <f>HYPERLINK("https://prozorro.gov.ua/search/tender?text=UA-2020-07-31-003412-C","UA-2020-07-31-003412-c")</f>
        <v>UA-2020-07-31-003412-c</v>
      </c>
      <c r="I30" s="54">
        <v>144</v>
      </c>
      <c r="J30" s="54">
        <v>138.12200000000001</v>
      </c>
      <c r="K30" s="14" t="s">
        <v>43</v>
      </c>
      <c r="L30" s="21"/>
      <c r="M30" s="26" t="s">
        <v>20</v>
      </c>
      <c r="N30" s="13" t="s">
        <v>20</v>
      </c>
    </row>
    <row r="31" spans="1:14" ht="141" customHeight="1" x14ac:dyDescent="0.25">
      <c r="A31" s="28">
        <v>17</v>
      </c>
      <c r="B31" s="29">
        <v>755</v>
      </c>
      <c r="C31" s="16" t="s">
        <v>78</v>
      </c>
      <c r="D31" s="16" t="s">
        <v>49</v>
      </c>
      <c r="E31" s="30" t="s">
        <v>94</v>
      </c>
      <c r="F31" s="70"/>
      <c r="G31" s="32">
        <v>43976</v>
      </c>
      <c r="H31" s="48" t="str">
        <f>HYPERLINK("https://prozorro.gov.ua/tender/search?tid=UA-2020-07-31-002727-c","UA-2020-07-31-002727-c")</f>
        <v>UA-2020-07-31-002727-c</v>
      </c>
      <c r="I31" s="56">
        <v>176.88</v>
      </c>
      <c r="J31" s="54">
        <v>146.31399999999999</v>
      </c>
      <c r="K31" s="14" t="s">
        <v>43</v>
      </c>
      <c r="L31"/>
      <c r="M31" s="26"/>
      <c r="N31" s="26"/>
    </row>
    <row r="32" spans="1:14" ht="141" customHeight="1" x14ac:dyDescent="0.25">
      <c r="A32" s="28">
        <v>18</v>
      </c>
      <c r="B32" s="29">
        <v>753</v>
      </c>
      <c r="C32" s="16" t="s">
        <v>78</v>
      </c>
      <c r="D32" s="16" t="s">
        <v>50</v>
      </c>
      <c r="E32" s="30" t="s">
        <v>21</v>
      </c>
      <c r="F32" s="70" t="s">
        <v>22</v>
      </c>
      <c r="G32" s="32">
        <v>43976</v>
      </c>
      <c r="H32" s="48" t="str">
        <f>HYPERLINK("https://prozorro.gov.ua/tender/search?tid=UA-2020-07-31-002631-c","UA-2020-07-31-002631-c")</f>
        <v>UA-2020-07-31-002631-c</v>
      </c>
      <c r="I32" s="54">
        <v>328.8</v>
      </c>
      <c r="J32" s="54">
        <v>321.97300000000001</v>
      </c>
      <c r="K32" s="14" t="s">
        <v>43</v>
      </c>
      <c r="L32"/>
      <c r="M32" s="26"/>
      <c r="N32" s="26"/>
    </row>
    <row r="33" spans="1:14" ht="141" customHeight="1" x14ac:dyDescent="0.25">
      <c r="A33" s="28">
        <v>19</v>
      </c>
      <c r="B33" s="29">
        <v>783</v>
      </c>
      <c r="C33" s="16" t="s">
        <v>87</v>
      </c>
      <c r="D33" s="16" t="s">
        <v>51</v>
      </c>
      <c r="E33" s="69" t="s">
        <v>21</v>
      </c>
      <c r="F33" s="70"/>
      <c r="G33" s="32">
        <v>43976</v>
      </c>
      <c r="H33" s="48" t="str">
        <f>HYPERLINK("https://prozorro.gov.ua/tender/search?tid=UA-2020-08-21-007416-a","UA-2020-08-21-007416-a")</f>
        <v>UA-2020-08-21-007416-a</v>
      </c>
      <c r="I33" s="54">
        <v>130.40700000000001</v>
      </c>
      <c r="J33" s="54">
        <v>126.652</v>
      </c>
      <c r="K33" s="14" t="s">
        <v>52</v>
      </c>
      <c r="L33" s="21"/>
      <c r="M33" s="26"/>
      <c r="N33" s="26"/>
    </row>
    <row r="34" spans="1:14" ht="141" customHeight="1" x14ac:dyDescent="0.25">
      <c r="A34" s="28">
        <v>20</v>
      </c>
      <c r="B34" s="29">
        <v>1117</v>
      </c>
      <c r="C34" s="16" t="s">
        <v>79</v>
      </c>
      <c r="D34" s="16" t="s">
        <v>53</v>
      </c>
      <c r="E34" s="97"/>
      <c r="F34" s="70"/>
      <c r="G34" s="32">
        <v>43976</v>
      </c>
      <c r="H34" s="48" t="str">
        <f>HYPERLINK("https://prozorro.gov.ua/tender/UA-2020-08-21-007388-a","UA-2020-08-21-007388-a")</f>
        <v>UA-2020-08-21-007388-a</v>
      </c>
      <c r="I34" s="54">
        <v>130.40700000000001</v>
      </c>
      <c r="J34" s="54">
        <v>126.652</v>
      </c>
      <c r="K34" s="14" t="s">
        <v>52</v>
      </c>
      <c r="L34" s="21"/>
      <c r="M34" s="26"/>
      <c r="N34" s="26"/>
    </row>
    <row r="35" spans="1:14" ht="142.5" customHeight="1" x14ac:dyDescent="0.25">
      <c r="A35" s="28">
        <v>21</v>
      </c>
      <c r="B35" s="29">
        <v>1118</v>
      </c>
      <c r="C35" s="16" t="s">
        <v>80</v>
      </c>
      <c r="D35" s="16" t="s">
        <v>54</v>
      </c>
      <c r="E35" s="10" t="s">
        <v>21</v>
      </c>
      <c r="F35" s="70"/>
      <c r="G35" s="32">
        <v>43994</v>
      </c>
      <c r="H35" s="48" t="str">
        <f>HYPERLINK("https://prozorro.gov.ua/tender/UA-2020-08-21-007331-a","UA-2020-08-21-007331-a")</f>
        <v>UA-2020-08-21-007331-a</v>
      </c>
      <c r="I35" s="54">
        <v>130.40700000000001</v>
      </c>
      <c r="J35" s="54">
        <v>126.652</v>
      </c>
      <c r="K35" s="14" t="s">
        <v>52</v>
      </c>
      <c r="L35" s="21"/>
      <c r="M35" s="26"/>
      <c r="N35" s="26"/>
    </row>
    <row r="36" spans="1:14" ht="268.5" customHeight="1" x14ac:dyDescent="0.25">
      <c r="A36" s="28">
        <v>22</v>
      </c>
      <c r="B36" s="29">
        <v>423</v>
      </c>
      <c r="C36" s="16" t="s">
        <v>82</v>
      </c>
      <c r="D36" s="16" t="s">
        <v>55</v>
      </c>
      <c r="E36" s="31" t="s">
        <v>60</v>
      </c>
      <c r="F36" s="101"/>
      <c r="G36" s="32">
        <v>43994</v>
      </c>
      <c r="H36" s="16"/>
      <c r="I36" s="54">
        <v>180.42</v>
      </c>
      <c r="J36" s="55"/>
      <c r="K36" s="14"/>
      <c r="L36" s="21"/>
      <c r="M36" s="49" t="s">
        <v>56</v>
      </c>
      <c r="N36" s="26"/>
    </row>
    <row r="37" spans="1:14" ht="147" customHeight="1" x14ac:dyDescent="0.25">
      <c r="A37" s="28">
        <v>23</v>
      </c>
      <c r="B37" s="29">
        <v>1332</v>
      </c>
      <c r="C37" s="16" t="s">
        <v>81</v>
      </c>
      <c r="D37" s="16" t="s">
        <v>57</v>
      </c>
      <c r="E37" s="31" t="s">
        <v>58</v>
      </c>
      <c r="F37" s="38" t="s">
        <v>22</v>
      </c>
      <c r="G37" s="32">
        <v>43921</v>
      </c>
      <c r="H37" s="48" t="str">
        <f>HYPERLINK("https://prozorro.gov.ua/tender/UA-2020-05-05-003437-b","UA-2020-05-05-003437-b")</f>
        <v>UA-2020-05-05-003437-b</v>
      </c>
      <c r="I37" s="54">
        <v>171.9</v>
      </c>
      <c r="J37" s="54">
        <v>151.98599999999999</v>
      </c>
      <c r="K37" s="14" t="s">
        <v>59</v>
      </c>
      <c r="L37" s="21"/>
      <c r="M37" s="26" t="s">
        <v>20</v>
      </c>
      <c r="N37" s="13" t="s">
        <v>20</v>
      </c>
    </row>
    <row r="38" spans="1:14" ht="24" customHeight="1" x14ac:dyDescent="0.25">
      <c r="A38" s="99" t="s">
        <v>23</v>
      </c>
      <c r="B38" s="100"/>
      <c r="C38" s="10" t="s">
        <v>2</v>
      </c>
      <c r="D38" s="10" t="s">
        <v>2</v>
      </c>
      <c r="E38" s="10" t="s">
        <v>2</v>
      </c>
      <c r="F38" s="10" t="s">
        <v>2</v>
      </c>
      <c r="G38" s="10" t="s">
        <v>2</v>
      </c>
      <c r="H38" s="10" t="s">
        <v>2</v>
      </c>
      <c r="I38" s="12">
        <f>SUM(I10:I37)</f>
        <v>6736.4689999999991</v>
      </c>
      <c r="J38" s="12">
        <f>SUM(J10:J37)</f>
        <v>6420.4460000000008</v>
      </c>
      <c r="K38" s="10" t="s">
        <v>2</v>
      </c>
      <c r="L38" s="10" t="s">
        <v>2</v>
      </c>
      <c r="M38" s="10" t="s">
        <v>2</v>
      </c>
      <c r="N38" s="10" t="s">
        <v>2</v>
      </c>
    </row>
    <row r="39" spans="1:14" ht="20.25" customHeight="1" x14ac:dyDescent="0.25">
      <c r="A39" s="99" t="s">
        <v>24</v>
      </c>
      <c r="B39" s="100"/>
      <c r="C39" s="10" t="s">
        <v>2</v>
      </c>
      <c r="D39" s="10" t="s">
        <v>2</v>
      </c>
      <c r="E39" s="10" t="s">
        <v>2</v>
      </c>
      <c r="F39" s="10" t="s">
        <v>2</v>
      </c>
      <c r="G39" s="10" t="s">
        <v>2</v>
      </c>
      <c r="H39" s="10" t="s">
        <v>2</v>
      </c>
      <c r="I39" s="12">
        <f>SUM(I25:I37)</f>
        <v>1818.021</v>
      </c>
      <c r="J39" s="12">
        <f>SUM(J25:J37)</f>
        <v>1549.0910000000003</v>
      </c>
      <c r="K39" s="10" t="s">
        <v>2</v>
      </c>
      <c r="L39" s="10" t="s">
        <v>2</v>
      </c>
      <c r="M39" s="10" t="s">
        <v>2</v>
      </c>
      <c r="N39" s="10" t="s">
        <v>2</v>
      </c>
    </row>
    <row r="40" spans="1:14" ht="20.25" customHeight="1" x14ac:dyDescent="0.25">
      <c r="A40" s="99" t="s">
        <v>84</v>
      </c>
      <c r="B40" s="100"/>
      <c r="C40" s="10" t="s">
        <v>2</v>
      </c>
      <c r="D40" s="10" t="s">
        <v>2</v>
      </c>
      <c r="E40" s="10" t="s">
        <v>2</v>
      </c>
      <c r="F40" s="10" t="s">
        <v>2</v>
      </c>
      <c r="G40" s="10" t="s">
        <v>2</v>
      </c>
      <c r="H40" s="10" t="s">
        <v>2</v>
      </c>
      <c r="I40" s="12">
        <f>SUM(I10:I16)</f>
        <v>3669.2839999999997</v>
      </c>
      <c r="J40" s="12">
        <f>SUM(J10:J16)</f>
        <v>3630.0359999999996</v>
      </c>
      <c r="K40" s="10" t="s">
        <v>2</v>
      </c>
      <c r="L40" s="10" t="s">
        <v>2</v>
      </c>
      <c r="M40" s="10" t="s">
        <v>2</v>
      </c>
      <c r="N40" s="10" t="s">
        <v>2</v>
      </c>
    </row>
    <row r="41" spans="1:14" ht="20.25" customHeight="1" x14ac:dyDescent="0.25">
      <c r="A41" s="99" t="s">
        <v>85</v>
      </c>
      <c r="B41" s="100"/>
      <c r="C41" s="10" t="s">
        <v>2</v>
      </c>
      <c r="D41" s="10" t="s">
        <v>2</v>
      </c>
      <c r="E41" s="10" t="s">
        <v>2</v>
      </c>
      <c r="F41" s="10" t="s">
        <v>2</v>
      </c>
      <c r="G41" s="10" t="s">
        <v>2</v>
      </c>
      <c r="H41" s="10" t="s">
        <v>2</v>
      </c>
      <c r="I41" s="12">
        <f>I17+I18</f>
        <v>409.82399999999996</v>
      </c>
      <c r="J41" s="12">
        <f>J17+J18</f>
        <v>409.15999999999997</v>
      </c>
      <c r="K41" s="10" t="s">
        <v>2</v>
      </c>
      <c r="L41" s="10" t="s">
        <v>2</v>
      </c>
      <c r="M41" s="10" t="s">
        <v>2</v>
      </c>
      <c r="N41" s="10" t="s">
        <v>2</v>
      </c>
    </row>
    <row r="42" spans="1:14" ht="20.25" customHeight="1" x14ac:dyDescent="0.25">
      <c r="A42" s="99" t="s">
        <v>25</v>
      </c>
      <c r="B42" s="100"/>
      <c r="C42" s="10" t="s">
        <v>2</v>
      </c>
      <c r="D42" s="10" t="s">
        <v>2</v>
      </c>
      <c r="E42" s="10" t="s">
        <v>2</v>
      </c>
      <c r="F42" s="10" t="s">
        <v>2</v>
      </c>
      <c r="G42" s="10" t="s">
        <v>2</v>
      </c>
      <c r="H42" s="10" t="s">
        <v>2</v>
      </c>
      <c r="I42" s="12">
        <f>I19+I23</f>
        <v>839.33999999999992</v>
      </c>
      <c r="J42" s="12">
        <f>J19+J23</f>
        <v>832.15899999999999</v>
      </c>
      <c r="K42" s="10" t="s">
        <v>2</v>
      </c>
      <c r="L42" s="10" t="s">
        <v>2</v>
      </c>
      <c r="M42" s="10" t="s">
        <v>2</v>
      </c>
      <c r="N42" s="10" t="s">
        <v>2</v>
      </c>
    </row>
    <row r="44" spans="1:14" ht="18.75" customHeight="1" x14ac:dyDescent="0.25"/>
    <row r="45" spans="1:14" ht="23.25" customHeight="1" x14ac:dyDescent="0.3">
      <c r="C45" s="98"/>
      <c r="D45" s="98"/>
      <c r="E45" s="98"/>
      <c r="F45" s="98"/>
      <c r="G45" s="98"/>
      <c r="H45" s="98"/>
      <c r="I45" s="22"/>
      <c r="J45" s="22"/>
      <c r="K45" s="96"/>
      <c r="L45" s="96"/>
    </row>
  </sheetData>
  <mergeCells count="62">
    <mergeCell ref="M23:M24"/>
    <mergeCell ref="L23:L24"/>
    <mergeCell ref="N23:N24"/>
    <mergeCell ref="F17:F18"/>
    <mergeCell ref="L19:L22"/>
    <mergeCell ref="M19:M22"/>
    <mergeCell ref="N19:N22"/>
    <mergeCell ref="F19:F24"/>
    <mergeCell ref="G23:G24"/>
    <mergeCell ref="I23:I24"/>
    <mergeCell ref="J23:J24"/>
    <mergeCell ref="K23:K24"/>
    <mergeCell ref="E23:E24"/>
    <mergeCell ref="B19:B22"/>
    <mergeCell ref="A19:A22"/>
    <mergeCell ref="I19:I22"/>
    <mergeCell ref="J19:J22"/>
    <mergeCell ref="A23:A24"/>
    <mergeCell ref="B23:B24"/>
    <mergeCell ref="C23:C24"/>
    <mergeCell ref="D23:D24"/>
    <mergeCell ref="K45:L45"/>
    <mergeCell ref="B26:B27"/>
    <mergeCell ref="E26:E27"/>
    <mergeCell ref="C45:H45"/>
    <mergeCell ref="A41:B41"/>
    <mergeCell ref="A42:B42"/>
    <mergeCell ref="A38:B38"/>
    <mergeCell ref="A39:B39"/>
    <mergeCell ref="A40:B40"/>
    <mergeCell ref="E33:E34"/>
    <mergeCell ref="E29:E30"/>
    <mergeCell ref="F32:F36"/>
    <mergeCell ref="A1:N1"/>
    <mergeCell ref="A2:N2"/>
    <mergeCell ref="A3:N3"/>
    <mergeCell ref="A5:A7"/>
    <mergeCell ref="B5:B7"/>
    <mergeCell ref="C5:C7"/>
    <mergeCell ref="D5:D7"/>
    <mergeCell ref="E5:E7"/>
    <mergeCell ref="F5:F7"/>
    <mergeCell ref="G5:G7"/>
    <mergeCell ref="N5:N7"/>
    <mergeCell ref="H5:H7"/>
    <mergeCell ref="I5:J6"/>
    <mergeCell ref="N26:N27"/>
    <mergeCell ref="E17:E18"/>
    <mergeCell ref="L5:L7"/>
    <mergeCell ref="M5:M7"/>
    <mergeCell ref="M26:M27"/>
    <mergeCell ref="A9:N9"/>
    <mergeCell ref="A26:A27"/>
    <mergeCell ref="F25:F31"/>
    <mergeCell ref="K5:K7"/>
    <mergeCell ref="F15:F16"/>
    <mergeCell ref="F10:F14"/>
    <mergeCell ref="G19:G22"/>
    <mergeCell ref="E19:E22"/>
    <mergeCell ref="D19:D22"/>
    <mergeCell ref="C19:C22"/>
    <mergeCell ref="K19:K22"/>
  </mergeCells>
  <hyperlinks>
    <hyperlink ref="H26" r:id="rId1" display="UA-2020-07-31-003348-c"/>
    <hyperlink ref="H28" r:id="rId2" display="UA-2020-07-31-003553-c"/>
    <hyperlink ref="H29" r:id="rId3" display="UA-2020-07-31-003490-c"/>
    <hyperlink ref="H31" r:id="rId4" display="UA-2020-07-31-002727-c"/>
    <hyperlink ref="H32" r:id="rId5" display="UA-2020-07-31-002631-c"/>
    <hyperlink ref="H33" r:id="rId6" display="UA-2020-08-21-007416-a"/>
    <hyperlink ref="H34" r:id="rId7" display="UA-2020-08-21-007388-a"/>
    <hyperlink ref="H35" r:id="rId8" display="UA-2020-08-21-007331-a"/>
    <hyperlink ref="H37" r:id="rId9" display="UA-2020-05-05-003437-b"/>
    <hyperlink ref="H30" r:id="rId10" display="https://prozorro.gov.ua/search/tender?text=UA-2020-07-31-003412-C"/>
    <hyperlink ref="H17" r:id="rId11" display="https://prozorro.gov.ua/search/tender?text=UA-2020-06-02-009877-b  "/>
  </hyperlinks>
  <pageMargins left="0.70866141732283472" right="0.70866141732283472" top="0.74803149606299213" bottom="0.74803149606299213" header="0.31496062992125984" footer="0.31496062992125984"/>
  <pageSetup paperSize="9" scale="59" orientation="landscape" r:id="rId12"/>
  <drawing r:id="rId1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РІЧНИЙ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Кабінет-116-1-1</dc:creator>
  <cp:lastModifiedBy>Fishchuk</cp:lastModifiedBy>
  <cp:lastPrinted>2021-01-29T06:37:58Z</cp:lastPrinted>
  <dcterms:created xsi:type="dcterms:W3CDTF">2018-05-21T07:53:57Z</dcterms:created>
  <dcterms:modified xsi:type="dcterms:W3CDTF">2021-02-01T13:18:40Z</dcterms:modified>
</cp:coreProperties>
</file>